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My Projects\Excel Draw Sheets\Finalised Draws\"/>
    </mc:Choice>
  </mc:AlternateContent>
  <xr:revisionPtr revIDLastSave="0" documentId="13_ncr:1_{2A13CF45-7C70-46F5-B0EE-991CE395B3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tup" sheetId="1" r:id="rId1"/>
    <sheet name="Notes" sheetId="5" r:id="rId2"/>
    <sheet name="Scores" sheetId="2" r:id="rId3"/>
    <sheet name="Calculations" sheetId="3" state="hidden" r:id="rId4"/>
    <sheet name="Tables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3" l="1"/>
  <c r="B11" i="3"/>
  <c r="B10" i="3"/>
  <c r="B9" i="3"/>
  <c r="B8" i="3"/>
  <c r="B7" i="3"/>
  <c r="B6" i="3"/>
  <c r="B5" i="3"/>
  <c r="R16" i="2"/>
  <c r="Q16" i="2"/>
  <c r="P16" i="2"/>
  <c r="O16" i="2"/>
  <c r="D16" i="2"/>
  <c r="C16" i="2"/>
  <c r="R15" i="2"/>
  <c r="Q15" i="2"/>
  <c r="P15" i="2"/>
  <c r="O15" i="2"/>
  <c r="D15" i="2"/>
  <c r="C15" i="2"/>
  <c r="R14" i="2"/>
  <c r="Q14" i="2"/>
  <c r="P14" i="2"/>
  <c r="O14" i="2"/>
  <c r="D14" i="2"/>
  <c r="C14" i="2"/>
  <c r="R13" i="2"/>
  <c r="Q13" i="2"/>
  <c r="P13" i="2"/>
  <c r="O13" i="2"/>
  <c r="D13" i="2"/>
  <c r="C13" i="2"/>
  <c r="R12" i="2"/>
  <c r="Q12" i="2"/>
  <c r="P12" i="2"/>
  <c r="O12" i="2"/>
  <c r="D12" i="2"/>
  <c r="C12" i="2"/>
  <c r="R11" i="2"/>
  <c r="Q11" i="2"/>
  <c r="P11" i="2"/>
  <c r="O11" i="2"/>
  <c r="D11" i="2"/>
  <c r="C11" i="2"/>
  <c r="R10" i="2"/>
  <c r="Q10" i="2"/>
  <c r="P10" i="2"/>
  <c r="O10" i="2"/>
  <c r="D10" i="2"/>
  <c r="C10" i="2"/>
  <c r="R9" i="2"/>
  <c r="Q9" i="2"/>
  <c r="P9" i="2"/>
  <c r="O9" i="2"/>
  <c r="D9" i="2"/>
  <c r="C9" i="2"/>
  <c r="R8" i="2"/>
  <c r="Q8" i="2"/>
  <c r="P8" i="2"/>
  <c r="O8" i="2"/>
  <c r="D8" i="2"/>
  <c r="C8" i="2"/>
  <c r="R7" i="2"/>
  <c r="Q7" i="2"/>
  <c r="P7" i="2"/>
  <c r="O7" i="2"/>
  <c r="D7" i="2"/>
  <c r="C7" i="2"/>
  <c r="R6" i="2"/>
  <c r="Q6" i="2"/>
  <c r="P6" i="2"/>
  <c r="O6" i="2"/>
  <c r="D6" i="2"/>
  <c r="C6" i="2"/>
  <c r="R5" i="2"/>
  <c r="Q5" i="2"/>
  <c r="P5" i="2"/>
  <c r="O5" i="2"/>
  <c r="D5" i="2"/>
  <c r="C5" i="2"/>
  <c r="S5" i="2" l="1"/>
  <c r="S6" i="2"/>
  <c r="S7" i="2"/>
  <c r="S8" i="2"/>
  <c r="S9" i="2"/>
  <c r="S10" i="2"/>
  <c r="S11" i="2"/>
  <c r="S12" i="2"/>
  <c r="E8" i="3" s="1"/>
  <c r="S13" i="2"/>
  <c r="S14" i="2"/>
  <c r="S15" i="2"/>
  <c r="S16" i="2"/>
  <c r="E10" i="3" l="1"/>
  <c r="E12" i="3"/>
  <c r="U12" i="2"/>
  <c r="T12" i="2"/>
  <c r="V12" i="2"/>
  <c r="E11" i="3"/>
  <c r="E7" i="3"/>
  <c r="U15" i="2"/>
  <c r="T15" i="2"/>
  <c r="V15" i="2"/>
  <c r="U11" i="2"/>
  <c r="T11" i="2"/>
  <c r="V11" i="2"/>
  <c r="U7" i="2"/>
  <c r="T7" i="2"/>
  <c r="V7" i="2"/>
  <c r="U14" i="2"/>
  <c r="T14" i="2"/>
  <c r="V14" i="2"/>
  <c r="U10" i="2"/>
  <c r="T10" i="2"/>
  <c r="V10" i="2"/>
  <c r="U6" i="2"/>
  <c r="T6" i="2"/>
  <c r="V6" i="2"/>
  <c r="U16" i="2"/>
  <c r="T16" i="2"/>
  <c r="V16" i="2"/>
  <c r="U8" i="2"/>
  <c r="T8" i="2"/>
  <c r="M6" i="3" s="1"/>
  <c r="V8" i="2"/>
  <c r="E6" i="3"/>
  <c r="E9" i="3"/>
  <c r="E5" i="3"/>
  <c r="U13" i="2"/>
  <c r="T13" i="2"/>
  <c r="V13" i="2"/>
  <c r="U9" i="2"/>
  <c r="T9" i="2"/>
  <c r="V9" i="2"/>
  <c r="U5" i="2"/>
  <c r="T5" i="2"/>
  <c r="V5" i="2"/>
  <c r="M10" i="3" l="1"/>
  <c r="M7" i="3"/>
  <c r="M5" i="3"/>
  <c r="D7" i="3"/>
  <c r="F7" i="3" s="1"/>
  <c r="H7" i="3"/>
  <c r="J7" i="3"/>
  <c r="K7" i="3"/>
  <c r="G7" i="3"/>
  <c r="H8" i="3"/>
  <c r="J8" i="3"/>
  <c r="G8" i="3"/>
  <c r="D8" i="3"/>
  <c r="F8" i="3" s="1"/>
  <c r="K8" i="3"/>
  <c r="D9" i="3"/>
  <c r="F9" i="3" s="1"/>
  <c r="H9" i="3"/>
  <c r="J9" i="3"/>
  <c r="K9" i="3"/>
  <c r="G9" i="3"/>
  <c r="D11" i="3"/>
  <c r="F11" i="3" s="1"/>
  <c r="H11" i="3"/>
  <c r="J11" i="3"/>
  <c r="D12" i="3"/>
  <c r="F12" i="3" s="1"/>
  <c r="J12" i="3"/>
  <c r="K11" i="3"/>
  <c r="G12" i="3"/>
  <c r="H12" i="3"/>
  <c r="K12" i="3"/>
  <c r="G11" i="3"/>
  <c r="I11" i="3" s="1"/>
  <c r="M9" i="3"/>
  <c r="M11" i="3"/>
  <c r="D5" i="3"/>
  <c r="F5" i="3" s="1"/>
  <c r="H5" i="3"/>
  <c r="J5" i="3"/>
  <c r="K5" i="3"/>
  <c r="G5" i="3"/>
  <c r="H6" i="3"/>
  <c r="D6" i="3"/>
  <c r="F6" i="3" s="1"/>
  <c r="J6" i="3"/>
  <c r="G6" i="3"/>
  <c r="K6" i="3"/>
  <c r="M8" i="3"/>
  <c r="H10" i="3"/>
  <c r="D10" i="3"/>
  <c r="F10" i="3" s="1"/>
  <c r="J10" i="3"/>
  <c r="G10" i="3"/>
  <c r="K10" i="3"/>
  <c r="M12" i="3"/>
  <c r="I6" i="3" l="1"/>
  <c r="I5" i="3"/>
  <c r="I10" i="3"/>
  <c r="I9" i="3"/>
  <c r="L5" i="3"/>
  <c r="I12" i="3"/>
  <c r="L11" i="3"/>
  <c r="N11" i="3" s="1"/>
  <c r="L10" i="3"/>
  <c r="L6" i="3"/>
  <c r="N6" i="3" s="1"/>
  <c r="L9" i="3"/>
  <c r="I7" i="3"/>
  <c r="L12" i="3"/>
  <c r="I8" i="3"/>
  <c r="L8" i="3"/>
  <c r="L7" i="3"/>
  <c r="N9" i="3" l="1"/>
  <c r="N5" i="3"/>
  <c r="N10" i="3"/>
  <c r="N8" i="3"/>
  <c r="N12" i="3"/>
  <c r="N7" i="3"/>
  <c r="B15" i="4" l="1"/>
  <c r="G15" i="4" s="1"/>
  <c r="B6" i="4"/>
  <c r="I6" i="4" s="1"/>
  <c r="B16" i="4"/>
  <c r="L16" i="4" s="1"/>
  <c r="B14" i="4"/>
  <c r="E14" i="4" s="1"/>
  <c r="B13" i="4"/>
  <c r="E13" i="4" s="1"/>
  <c r="B8" i="4"/>
  <c r="B5" i="4"/>
  <c r="B7" i="4"/>
  <c r="K15" i="4"/>
  <c r="C15" i="4"/>
  <c r="J15" i="4"/>
  <c r="L15" i="4"/>
  <c r="H15" i="4"/>
  <c r="E15" i="4" l="1"/>
  <c r="F15" i="4"/>
  <c r="D16" i="4"/>
  <c r="D15" i="4"/>
  <c r="I15" i="4"/>
  <c r="K16" i="4"/>
  <c r="H6" i="4"/>
  <c r="Q6" i="4"/>
  <c r="C6" i="4"/>
  <c r="L6" i="4"/>
  <c r="G6" i="4"/>
  <c r="E6" i="4"/>
  <c r="K6" i="4"/>
  <c r="J6" i="4"/>
  <c r="F6" i="4"/>
  <c r="Q5" i="4"/>
  <c r="F16" i="4"/>
  <c r="J16" i="4"/>
  <c r="O6" i="4"/>
  <c r="S6" i="4" s="1"/>
  <c r="D13" i="4"/>
  <c r="I14" i="4"/>
  <c r="I13" i="4"/>
  <c r="C14" i="4"/>
  <c r="F14" i="4"/>
  <c r="D14" i="4"/>
  <c r="E16" i="4"/>
  <c r="C16" i="4"/>
  <c r="H16" i="4"/>
  <c r="H14" i="4"/>
  <c r="I16" i="4"/>
  <c r="G16" i="4"/>
  <c r="D6" i="4"/>
  <c r="C13" i="4"/>
  <c r="H13" i="4"/>
  <c r="G14" i="4"/>
  <c r="L14" i="4"/>
  <c r="J14" i="4"/>
  <c r="F13" i="4"/>
  <c r="G13" i="4"/>
  <c r="L13" i="4"/>
  <c r="K14" i="4"/>
  <c r="J13" i="4"/>
  <c r="K13" i="4"/>
  <c r="L7" i="4"/>
  <c r="H7" i="4"/>
  <c r="D7" i="4"/>
  <c r="K7" i="4"/>
  <c r="G7" i="4"/>
  <c r="C7" i="4"/>
  <c r="J7" i="4"/>
  <c r="F7" i="4"/>
  <c r="I7" i="4"/>
  <c r="E7" i="4"/>
  <c r="I8" i="4"/>
  <c r="E8" i="4"/>
  <c r="L8" i="4"/>
  <c r="H8" i="4"/>
  <c r="D8" i="4"/>
  <c r="K8" i="4"/>
  <c r="G8" i="4"/>
  <c r="C8" i="4"/>
  <c r="J8" i="4"/>
  <c r="F8" i="4"/>
  <c r="L5" i="4"/>
  <c r="H5" i="4"/>
  <c r="D5" i="4"/>
  <c r="K5" i="4"/>
  <c r="G5" i="4"/>
  <c r="C5" i="4"/>
  <c r="J5" i="4"/>
  <c r="F5" i="4"/>
  <c r="O5" i="4"/>
  <c r="S5" i="4" s="1"/>
  <c r="I5" i="4"/>
  <c r="E5" i="4"/>
  <c r="Q9" i="4" l="1"/>
  <c r="S9" i="4" s="1"/>
  <c r="Q8" i="4"/>
  <c r="O8" i="4"/>
  <c r="S8" i="4" s="1"/>
  <c r="O9" i="4"/>
</calcChain>
</file>

<file path=xl/sharedStrings.xml><?xml version="1.0" encoding="utf-8"?>
<sst xmlns="http://schemas.openxmlformats.org/spreadsheetml/2006/main" count="166" uniqueCount="110">
  <si>
    <t>8 Team / 2 Pool Competition - Set Score Mode</t>
  </si>
  <si>
    <t>Competition setting</t>
  </si>
  <si>
    <t>Value</t>
  </si>
  <si>
    <t>Notes</t>
  </si>
  <si>
    <t>Competition name</t>
  </si>
  <si>
    <t>Set Score Competition</t>
  </si>
  <si>
    <t>Rename as needed</t>
  </si>
  <si>
    <t>Pool A Teams</t>
  </si>
  <si>
    <t>Edit the team names in column B</t>
  </si>
  <si>
    <t>1</t>
  </si>
  <si>
    <t>Team A1</t>
  </si>
  <si>
    <t>2</t>
  </si>
  <si>
    <t>Team A2</t>
  </si>
  <si>
    <t>3</t>
  </si>
  <si>
    <t>Team A3</t>
  </si>
  <si>
    <t>4</t>
  </si>
  <si>
    <t>Team A4</t>
  </si>
  <si>
    <t>Pool B Teams</t>
  </si>
  <si>
    <t>Team B1</t>
  </si>
  <si>
    <t>Team B2</t>
  </si>
  <si>
    <t>Team B3</t>
  </si>
  <si>
    <t>Team B4</t>
  </si>
  <si>
    <t>Set-score rules</t>
  </si>
  <si>
    <t>Maximum sets shown</t>
  </si>
  <si>
    <t>Use 3 for best-of-3 or 5 for best-of-5</t>
  </si>
  <si>
    <t>Sets needed to win</t>
  </si>
  <si>
    <t>Use 2 for best-of-3, 3 for best-of-5</t>
  </si>
  <si>
    <t>Match win points</t>
  </si>
  <si>
    <t>Common for tennis/badminton/table tennis pools</t>
  </si>
  <si>
    <t>Match loss points</t>
  </si>
  <si>
    <t>Set to 1 if all completed matches earn a point</t>
  </si>
  <si>
    <t>Ranking order</t>
  </si>
  <si>
    <t>Match Points</t>
  </si>
  <si>
    <t>Matches Won</t>
  </si>
  <si>
    <t>Set Difference</t>
  </si>
  <si>
    <t>Point/Game Difference</t>
  </si>
  <si>
    <t>5</t>
  </si>
  <si>
    <t>Points/Games For</t>
  </si>
  <si>
    <t>6</t>
  </si>
  <si>
    <t>Original team order</t>
  </si>
  <si>
    <t>Only used if all other tie-breakers are equal</t>
  </si>
  <si>
    <t>Scores - enter set scores only in the yellow cells</t>
  </si>
  <si>
    <t>Pool</t>
  </si>
  <si>
    <t>Match</t>
  </si>
  <si>
    <t>Team 1</t>
  </si>
  <si>
    <t>Team 2</t>
  </si>
  <si>
    <t>Set 1 T1</t>
  </si>
  <si>
    <t>Set 1 T2</t>
  </si>
  <si>
    <t>Set 2 T1</t>
  </si>
  <si>
    <t>Set 2 T2</t>
  </si>
  <si>
    <t>Set 3 T1</t>
  </si>
  <si>
    <t>Set 3 T2</t>
  </si>
  <si>
    <t>Set 4 T1</t>
  </si>
  <si>
    <t>Set 4 T2</t>
  </si>
  <si>
    <t>Set 5 T1</t>
  </si>
  <si>
    <t>Set 5 T2</t>
  </si>
  <si>
    <t>Sets T1</t>
  </si>
  <si>
    <t>Sets T2</t>
  </si>
  <si>
    <t>Winner</t>
  </si>
  <si>
    <t>Match Pts T1</t>
  </si>
  <si>
    <t>Match Pts T2</t>
  </si>
  <si>
    <t>Status</t>
  </si>
  <si>
    <t>A</t>
  </si>
  <si>
    <t>B</t>
  </si>
  <si>
    <t>Instruction: Enter each set as two numbers. Leave unused sets blank. The match is counted only when one side reaches the 'Sets needed to win' value on Setup. Use Set 4 and Set 5 only when the match format requires them.</t>
  </si>
  <si>
    <t>Calculations - helper sheet used by Improved Tables</t>
  </si>
  <si>
    <t>Team</t>
  </si>
  <si>
    <t>Order</t>
  </si>
  <si>
    <t>P</t>
  </si>
  <si>
    <t>W</t>
  </si>
  <si>
    <t>L</t>
  </si>
  <si>
    <t>Sets For</t>
  </si>
  <si>
    <t>Sets Against</t>
  </si>
  <si>
    <t>Set Diff</t>
  </si>
  <si>
    <t>Pts/Games For</t>
  </si>
  <si>
    <t>Pts/Games Against</t>
  </si>
  <si>
    <t>Point/Game Diff</t>
  </si>
  <si>
    <t>Match Pts</t>
  </si>
  <si>
    <t>Rank Key</t>
  </si>
  <si>
    <t>Improved Tables - Set Score Mode</t>
  </si>
  <si>
    <t>Pool A</t>
  </si>
  <si>
    <t>Finals Path</t>
  </si>
  <si>
    <t>Pos</t>
  </si>
  <si>
    <t>Pts</t>
  </si>
  <si>
    <t>Stage</t>
  </si>
  <si>
    <t>Sets</t>
  </si>
  <si>
    <t>Semi-final 1</t>
  </si>
  <si>
    <t>Semi-final 2</t>
  </si>
  <si>
    <t>Final</t>
  </si>
  <si>
    <t>Third Place</t>
  </si>
  <si>
    <t>Pool B</t>
  </si>
  <si>
    <t>The finals block uses the ranked table positions: 1A v 2B and 1B v 2A. Enter the number of sets won in the yellow cells for finals if you want the winners to flow through.</t>
  </si>
  <si>
    <t>How to use this set-score workbook</t>
  </si>
  <si>
    <t>Step</t>
  </si>
  <si>
    <t>Instruction</t>
  </si>
  <si>
    <t>Enter team names on the Setup sheet.</t>
  </si>
  <si>
    <t>Choose the set format on Setup. For best-of-3 use Sets needed to win = 2. For best-of-5 use 3.</t>
  </si>
  <si>
    <t>Enter set scores on the Scores sheet in the yellow cells. Leave unused sets blank.</t>
  </si>
  <si>
    <t>The Improved Tables sheet sorts teams automatically into finishing order.</t>
  </si>
  <si>
    <t>Ranking order is Match Points, Matches Won, Set Difference, Point/Game Difference, Points/Games For, then original setup order.</t>
  </si>
  <si>
    <t>For tennis, treat Pts/Games as games. For volleyball, badminton and table tennis, treat them as points.</t>
  </si>
  <si>
    <t>7</t>
  </si>
  <si>
    <t>If Excel is ever set to Manual Calculation, press F9 or change Formulas &gt; Calculation Options &gt; Automatic.</t>
  </si>
  <si>
    <t>Pts T2</t>
  </si>
  <si>
    <t>Pts For</t>
  </si>
  <si>
    <t>Pts Against</t>
  </si>
  <si>
    <t>Point Diff</t>
  </si>
  <si>
    <t>Points Diff</t>
  </si>
  <si>
    <t>Pts T1</t>
  </si>
  <si>
    <t>Enter the names of teams or individual into either pool A or Pool B in column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</si>
</sst>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4"/>
      <color rgb="FFFFFFFF"/>
      <name val="Carlito"/>
    </font>
    <font>
      <b/>
      <sz val="11"/>
      <color rgb="FFFFFFFF"/>
      <name val="Carlito"/>
    </font>
    <font>
      <i/>
      <sz val="11"/>
      <name val="Carlito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EAF2F8"/>
      </patternFill>
    </fill>
    <fill>
      <patternFill patternType="solid">
        <fgColor rgb="FFFFF2CC"/>
      </patternFill>
    </fill>
    <fill>
      <patternFill patternType="solid">
        <fgColor rgb="FFE2F0D9"/>
      </patternFill>
    </fill>
    <fill>
      <patternFill patternType="solid">
        <fgColor rgb="FFFCE4D6"/>
      </patternFill>
    </fill>
  </fills>
  <borders count="18">
    <border>
      <left/>
      <right/>
      <top/>
      <bottom/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/>
      <bottom/>
      <diagonal/>
    </border>
    <border>
      <left/>
      <right style="thin">
        <color rgb="FFD9E2F3"/>
      </right>
      <top/>
      <bottom/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/>
      <top/>
      <bottom style="thin">
        <color rgb="FFD9E2F3"/>
      </bottom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medium">
        <color theme="1" tint="4.9989318521683403E-2"/>
      </left>
      <right style="thin">
        <color rgb="FFD9E2F3"/>
      </right>
      <top style="medium">
        <color theme="1" tint="4.9989318521683403E-2"/>
      </top>
      <bottom style="thin">
        <color rgb="FFD9E2F3"/>
      </bottom>
      <diagonal/>
    </border>
    <border>
      <left style="thin">
        <color rgb="FFD9E2F3"/>
      </left>
      <right style="medium">
        <color theme="1" tint="4.9989318521683403E-2"/>
      </right>
      <top style="medium">
        <color theme="1" tint="4.9989318521683403E-2"/>
      </top>
      <bottom style="thin">
        <color rgb="FFD9E2F3"/>
      </bottom>
      <diagonal/>
    </border>
    <border>
      <left style="medium">
        <color theme="1" tint="4.9989318521683403E-2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medium">
        <color theme="1" tint="4.9989318521683403E-2"/>
      </right>
      <top style="thin">
        <color rgb="FFD9E2F3"/>
      </top>
      <bottom style="thin">
        <color rgb="FFD9E2F3"/>
      </bottom>
      <diagonal/>
    </border>
    <border>
      <left style="medium">
        <color theme="1" tint="4.9989318521683403E-2"/>
      </left>
      <right style="thin">
        <color rgb="FFD9E2F3"/>
      </right>
      <top style="thin">
        <color rgb="FFD9E2F3"/>
      </top>
      <bottom style="medium">
        <color theme="1" tint="4.9989318521683403E-2"/>
      </bottom>
      <diagonal/>
    </border>
    <border>
      <left style="thin">
        <color rgb="FFD9E2F3"/>
      </left>
      <right style="medium">
        <color theme="1" tint="4.9989318521683403E-2"/>
      </right>
      <top style="thin">
        <color rgb="FFD9E2F3"/>
      </top>
      <bottom style="medium">
        <color theme="1" tint="4.9989318521683403E-2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4" borderId="0" xfId="0" applyFill="1"/>
    <xf numFmtId="0" fontId="0" fillId="6" borderId="0" xfId="0" applyFill="1"/>
    <xf numFmtId="0" fontId="0" fillId="0" borderId="4" xfId="0" applyBorder="1"/>
    <xf numFmtId="0" fontId="0" fillId="0" borderId="5" xfId="0" applyBorder="1"/>
    <xf numFmtId="0" fontId="0" fillId="4" borderId="4" xfId="0" applyFill="1" applyBorder="1"/>
    <xf numFmtId="0" fontId="0" fillId="6" borderId="4" xfId="0" applyFill="1" applyBorder="1"/>
    <xf numFmtId="0" fontId="0" fillId="6" borderId="5" xfId="0" applyFill="1" applyBorder="1"/>
    <xf numFmtId="0" fontId="0" fillId="0" borderId="8" xfId="0" applyBorder="1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0" fillId="6" borderId="6" xfId="0" applyFill="1" applyBorder="1"/>
    <xf numFmtId="0" fontId="0" fillId="6" borderId="7" xfId="0" applyFill="1" applyBorder="1"/>
    <xf numFmtId="0" fontId="0" fillId="4" borderId="4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5" borderId="5" xfId="0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6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5" borderId="7" xfId="0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left" vertical="center"/>
    </xf>
    <xf numFmtId="0" fontId="6" fillId="6" borderId="0" xfId="0" applyFont="1" applyFill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left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/>
    </xf>
    <xf numFmtId="0" fontId="7" fillId="4" borderId="9" xfId="0" applyFont="1" applyFill="1" applyBorder="1" applyProtection="1">
      <protection locked="0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3" fillId="7" borderId="0" xfId="0" applyFont="1" applyFill="1" applyAlignment="1">
      <alignment vertical="top" wrapText="1"/>
    </xf>
    <xf numFmtId="0" fontId="0" fillId="4" borderId="5" xfId="0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4" borderId="10" xfId="0" applyFont="1" applyFill="1" applyBorder="1" applyProtection="1">
      <protection locked="0"/>
    </xf>
    <xf numFmtId="0" fontId="7" fillId="5" borderId="12" xfId="0" applyFont="1" applyFill="1" applyBorder="1" applyAlignment="1" applyProtection="1">
      <alignment horizontal="center"/>
      <protection locked="0"/>
    </xf>
    <xf numFmtId="0" fontId="7" fillId="5" borderId="13" xfId="0" applyFont="1" applyFill="1" applyBorder="1" applyAlignment="1" applyProtection="1">
      <alignment horizontal="center"/>
      <protection locked="0"/>
    </xf>
    <xf numFmtId="0" fontId="7" fillId="5" borderId="14" xfId="0" applyFont="1" applyFill="1" applyBorder="1" applyAlignment="1" applyProtection="1">
      <alignment horizontal="center"/>
      <protection locked="0"/>
    </xf>
    <xf numFmtId="0" fontId="7" fillId="5" borderId="15" xfId="0" applyFont="1" applyFill="1" applyBorder="1" applyAlignment="1" applyProtection="1">
      <alignment horizontal="center"/>
      <protection locked="0"/>
    </xf>
    <xf numFmtId="0" fontId="7" fillId="5" borderId="16" xfId="0" applyFont="1" applyFill="1" applyBorder="1" applyAlignment="1" applyProtection="1">
      <alignment horizontal="center"/>
      <protection locked="0"/>
    </xf>
    <xf numFmtId="0" fontId="7" fillId="5" borderId="17" xfId="0" applyFont="1" applyFill="1" applyBorder="1" applyAlignment="1" applyProtection="1">
      <alignment horizontal="center"/>
      <protection locked="0"/>
    </xf>
    <xf numFmtId="0" fontId="7" fillId="6" borderId="11" xfId="0" applyFont="1" applyFill="1" applyBorder="1" applyAlignment="1">
      <alignment horizontal="center"/>
    </xf>
    <xf numFmtId="0" fontId="0" fillId="4" borderId="0" xfId="0" applyFill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0" fillId="5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topLeftCell="A9" workbookViewId="0">
      <selection activeCell="H23" sqref="H23"/>
    </sheetView>
  </sheetViews>
  <sheetFormatPr defaultRowHeight="14.25"/>
  <cols>
    <col min="1" max="2" width="22" customWidth="1"/>
    <col min="3" max="3" width="45" customWidth="1"/>
  </cols>
  <sheetData>
    <row r="1" spans="1:6" ht="27.95" customHeight="1">
      <c r="A1" s="78" t="s">
        <v>0</v>
      </c>
      <c r="B1" s="79"/>
      <c r="C1" s="79"/>
      <c r="D1" s="79"/>
      <c r="E1" s="79"/>
      <c r="F1" s="79"/>
    </row>
    <row r="2" spans="1:6">
      <c r="A2" t="s">
        <v>109</v>
      </c>
    </row>
    <row r="3" spans="1:6" ht="15">
      <c r="A3" s="31" t="s">
        <v>1</v>
      </c>
      <c r="B3" s="32" t="s">
        <v>2</v>
      </c>
      <c r="C3" s="33" t="s">
        <v>3</v>
      </c>
    </row>
    <row r="4" spans="1:6">
      <c r="A4" s="29" t="s">
        <v>4</v>
      </c>
      <c r="B4" s="30" t="s">
        <v>5</v>
      </c>
      <c r="C4" s="23" t="s">
        <v>6</v>
      </c>
    </row>
    <row r="5" spans="1:6">
      <c r="A5" s="3"/>
      <c r="B5" s="30"/>
      <c r="C5" s="23"/>
    </row>
    <row r="6" spans="1:6">
      <c r="A6" s="5" t="s">
        <v>7</v>
      </c>
      <c r="B6" s="93"/>
      <c r="C6" s="81" t="s">
        <v>8</v>
      </c>
    </row>
    <row r="7" spans="1:6">
      <c r="A7" s="14" t="s">
        <v>9</v>
      </c>
      <c r="B7" s="93" t="s">
        <v>10</v>
      </c>
      <c r="C7" s="82"/>
    </row>
    <row r="8" spans="1:6">
      <c r="A8" s="14" t="s">
        <v>11</v>
      </c>
      <c r="B8" s="93" t="s">
        <v>12</v>
      </c>
      <c r="C8" s="82"/>
    </row>
    <row r="9" spans="1:6">
      <c r="A9" s="14" t="s">
        <v>13</v>
      </c>
      <c r="B9" s="93" t="s">
        <v>14</v>
      </c>
      <c r="C9" s="82"/>
    </row>
    <row r="10" spans="1:6">
      <c r="A10" s="19" t="s">
        <v>15</v>
      </c>
      <c r="B10" s="94" t="s">
        <v>16</v>
      </c>
      <c r="C10" s="23"/>
    </row>
    <row r="11" spans="1:6">
      <c r="A11" s="3"/>
      <c r="B11" s="94"/>
      <c r="C11" s="23"/>
    </row>
    <row r="12" spans="1:6">
      <c r="A12" s="5" t="s">
        <v>17</v>
      </c>
      <c r="B12" s="93"/>
      <c r="C12" s="81" t="s">
        <v>8</v>
      </c>
    </row>
    <row r="13" spans="1:6">
      <c r="A13" s="14" t="s">
        <v>9</v>
      </c>
      <c r="B13" s="93" t="s">
        <v>18</v>
      </c>
      <c r="C13" s="82"/>
    </row>
    <row r="14" spans="1:6">
      <c r="A14" s="14" t="s">
        <v>11</v>
      </c>
      <c r="B14" s="93" t="s">
        <v>19</v>
      </c>
      <c r="C14" s="82"/>
    </row>
    <row r="15" spans="1:6">
      <c r="A15" s="14" t="s">
        <v>13</v>
      </c>
      <c r="B15" s="93" t="s">
        <v>20</v>
      </c>
      <c r="C15" s="82"/>
    </row>
    <row r="16" spans="1:6">
      <c r="A16" s="19" t="s">
        <v>15</v>
      </c>
      <c r="B16" s="94" t="s">
        <v>21</v>
      </c>
      <c r="C16" s="23"/>
    </row>
    <row r="17" spans="1:3">
      <c r="A17" s="3"/>
      <c r="B17" s="95"/>
      <c r="C17" s="23"/>
    </row>
    <row r="18" spans="1:3">
      <c r="A18" s="28" t="s">
        <v>22</v>
      </c>
      <c r="B18" s="96"/>
      <c r="C18" s="24"/>
    </row>
    <row r="19" spans="1:3">
      <c r="A19" s="28" t="s">
        <v>23</v>
      </c>
      <c r="B19" s="96">
        <v>5</v>
      </c>
      <c r="C19" s="24" t="s">
        <v>24</v>
      </c>
    </row>
    <row r="20" spans="1:3">
      <c r="A20" s="28" t="s">
        <v>25</v>
      </c>
      <c r="B20" s="96">
        <v>2</v>
      </c>
      <c r="C20" s="24" t="s">
        <v>26</v>
      </c>
    </row>
    <row r="21" spans="1:3">
      <c r="A21" s="28" t="s">
        <v>27</v>
      </c>
      <c r="B21" s="96">
        <v>3</v>
      </c>
      <c r="C21" s="24" t="s">
        <v>28</v>
      </c>
    </row>
    <row r="22" spans="1:3">
      <c r="A22" s="29" t="s">
        <v>29</v>
      </c>
      <c r="B22" s="97">
        <v>0</v>
      </c>
      <c r="C22" s="23" t="s">
        <v>30</v>
      </c>
    </row>
    <row r="23" spans="1:3">
      <c r="A23" s="3"/>
      <c r="C23" s="4"/>
    </row>
    <row r="24" spans="1:3">
      <c r="A24" s="6" t="s">
        <v>31</v>
      </c>
      <c r="B24" s="25"/>
      <c r="C24" s="7"/>
    </row>
    <row r="25" spans="1:3">
      <c r="A25" s="27" t="s">
        <v>9</v>
      </c>
      <c r="B25" s="25" t="s">
        <v>32</v>
      </c>
      <c r="C25" s="7"/>
    </row>
    <row r="26" spans="1:3">
      <c r="A26" s="27" t="s">
        <v>11</v>
      </c>
      <c r="B26" s="25" t="s">
        <v>33</v>
      </c>
      <c r="C26" s="7"/>
    </row>
    <row r="27" spans="1:3">
      <c r="A27" s="27" t="s">
        <v>13</v>
      </c>
      <c r="B27" s="25" t="s">
        <v>34</v>
      </c>
      <c r="C27" s="7"/>
    </row>
    <row r="28" spans="1:3">
      <c r="A28" s="27" t="s">
        <v>15</v>
      </c>
      <c r="B28" s="25" t="s">
        <v>35</v>
      </c>
      <c r="C28" s="7"/>
    </row>
    <row r="29" spans="1:3">
      <c r="A29" s="27" t="s">
        <v>36</v>
      </c>
      <c r="B29" s="25" t="s">
        <v>37</v>
      </c>
      <c r="C29" s="7"/>
    </row>
    <row r="30" spans="1:3">
      <c r="A30" s="20" t="s">
        <v>38</v>
      </c>
      <c r="B30" s="26" t="s">
        <v>39</v>
      </c>
      <c r="C30" s="8" t="s">
        <v>40</v>
      </c>
    </row>
  </sheetData>
  <mergeCells count="3">
    <mergeCell ref="A1:F1"/>
    <mergeCell ref="C6:C9"/>
    <mergeCell ref="C12:C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"/>
  <sheetViews>
    <sheetView workbookViewId="0">
      <selection activeCell="B12" sqref="B12"/>
    </sheetView>
  </sheetViews>
  <sheetFormatPr defaultRowHeight="14.25"/>
  <cols>
    <col min="1" max="1" width="8" style="16" customWidth="1"/>
    <col min="2" max="2" width="107.75" customWidth="1"/>
  </cols>
  <sheetData>
    <row r="1" spans="1:2" ht="27.95" customHeight="1">
      <c r="A1" s="78" t="s">
        <v>92</v>
      </c>
      <c r="B1" s="79"/>
    </row>
    <row r="3" spans="1:2" ht="15">
      <c r="A3" s="18" t="s">
        <v>93</v>
      </c>
      <c r="B3" s="11" t="s">
        <v>94</v>
      </c>
    </row>
    <row r="4" spans="1:2" ht="36.75" customHeight="1">
      <c r="A4" s="19" t="s">
        <v>9</v>
      </c>
      <c r="B4" s="21" t="s">
        <v>95</v>
      </c>
    </row>
    <row r="5" spans="1:2" ht="36.75" customHeight="1">
      <c r="A5" s="19" t="s">
        <v>11</v>
      </c>
      <c r="B5" s="21" t="s">
        <v>96</v>
      </c>
    </row>
    <row r="6" spans="1:2" ht="36.75" customHeight="1">
      <c r="A6" s="19" t="s">
        <v>13</v>
      </c>
      <c r="B6" s="21" t="s">
        <v>97</v>
      </c>
    </row>
    <row r="7" spans="1:2" ht="36.75" customHeight="1">
      <c r="A7" s="19" t="s">
        <v>15</v>
      </c>
      <c r="B7" s="21" t="s">
        <v>98</v>
      </c>
    </row>
    <row r="8" spans="1:2" ht="36.75" customHeight="1">
      <c r="A8" s="19" t="s">
        <v>36</v>
      </c>
      <c r="B8" s="21" t="s">
        <v>99</v>
      </c>
    </row>
    <row r="9" spans="1:2" ht="36.75" customHeight="1">
      <c r="A9" s="19" t="s">
        <v>38</v>
      </c>
      <c r="B9" s="21" t="s">
        <v>100</v>
      </c>
    </row>
    <row r="10" spans="1:2" ht="36.75" customHeight="1">
      <c r="A10" s="20" t="s">
        <v>101</v>
      </c>
      <c r="B10" s="22" t="s">
        <v>102</v>
      </c>
    </row>
  </sheetData>
  <mergeCells count="1">
    <mergeCell ref="A1:B1"/>
  </mergeCells>
  <pageMargins left="0.7" right="0.7" top="0.75" bottom="0.75" header="0.3" footer="0.3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5"/>
  <sheetViews>
    <sheetView workbookViewId="0">
      <selection activeCell="X11" sqref="X11"/>
    </sheetView>
  </sheetViews>
  <sheetFormatPr defaultRowHeight="14.25"/>
  <cols>
    <col min="1" max="1" width="5.25" style="16" customWidth="1"/>
    <col min="2" max="2" width="5.625" style="16" customWidth="1"/>
    <col min="3" max="4" width="10.375" customWidth="1"/>
    <col min="5" max="18" width="5" customWidth="1"/>
    <col min="19" max="19" width="10.75" customWidth="1"/>
    <col min="20" max="20" width="5.875" customWidth="1"/>
    <col min="21" max="21" width="5.75" customWidth="1"/>
    <col min="22" max="22" width="7.25" customWidth="1"/>
  </cols>
  <sheetData>
    <row r="1" spans="1:22" ht="27.95" customHeight="1">
      <c r="A1" s="78" t="s">
        <v>41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</row>
    <row r="4" spans="1:22" s="17" customFormat="1" ht="47.25" customHeight="1" thickBot="1">
      <c r="A4" s="37" t="s">
        <v>42</v>
      </c>
      <c r="B4" s="38" t="s">
        <v>43</v>
      </c>
      <c r="C4" s="39" t="s">
        <v>44</v>
      </c>
      <c r="D4" s="39" t="s">
        <v>45</v>
      </c>
      <c r="E4" s="38" t="s">
        <v>46</v>
      </c>
      <c r="F4" s="38" t="s">
        <v>47</v>
      </c>
      <c r="G4" s="38" t="s">
        <v>48</v>
      </c>
      <c r="H4" s="38" t="s">
        <v>49</v>
      </c>
      <c r="I4" s="38" t="s">
        <v>50</v>
      </c>
      <c r="J4" s="38" t="s">
        <v>51</v>
      </c>
      <c r="K4" s="38" t="s">
        <v>52</v>
      </c>
      <c r="L4" s="38" t="s">
        <v>53</v>
      </c>
      <c r="M4" s="38" t="s">
        <v>54</v>
      </c>
      <c r="N4" s="38" t="s">
        <v>55</v>
      </c>
      <c r="O4" s="38" t="s">
        <v>56</v>
      </c>
      <c r="P4" s="38" t="s">
        <v>57</v>
      </c>
      <c r="Q4" s="38" t="s">
        <v>108</v>
      </c>
      <c r="R4" s="38" t="s">
        <v>103</v>
      </c>
      <c r="S4" s="38" t="s">
        <v>58</v>
      </c>
      <c r="T4" s="38" t="s">
        <v>59</v>
      </c>
      <c r="U4" s="38" t="s">
        <v>60</v>
      </c>
      <c r="V4" s="40" t="s">
        <v>61</v>
      </c>
    </row>
    <row r="5" spans="1:22">
      <c r="A5" s="75" t="s">
        <v>62</v>
      </c>
      <c r="B5" s="75">
        <v>1</v>
      </c>
      <c r="C5" s="77" t="str">
        <f>Setup!$B$7</f>
        <v>Team A1</v>
      </c>
      <c r="D5" s="85" t="str">
        <f>Setup!$B$8</f>
        <v>Team A2</v>
      </c>
      <c r="E5" s="86"/>
      <c r="F5" s="87"/>
      <c r="G5" s="86"/>
      <c r="H5" s="87"/>
      <c r="I5" s="86"/>
      <c r="J5" s="87"/>
      <c r="K5" s="86"/>
      <c r="L5" s="87"/>
      <c r="M5" s="86"/>
      <c r="N5" s="87"/>
      <c r="O5" s="92">
        <f t="shared" ref="O5:O16" si="0">IF(OR(E5="",F5=""),0,IF(E5&gt;F5,1,0))+IF(OR(G5="",H5=""),0,IF(G5&gt;H5,1,0))+IF(OR(I5="",J5=""),0,IF(I5&gt;J5,1,0))+IF(OR(K5="",L5=""),0,IF(K5&gt;L5,1,0))+IF(OR(M5="",N5=""),0,IF(M5&gt;N5,1,0))</f>
        <v>0</v>
      </c>
      <c r="P5" s="76">
        <f t="shared" ref="P5:P16" si="1">IF(OR(E5="",F5=""),0,IF(F5&gt;E5,1,0))+IF(OR(G5="",H5=""),0,IF(H5&gt;G5,1,0))+IF(OR(I5="",J5=""),0,IF(J5&gt;I5,1,0))+IF(OR(K5="",L5=""),0,IF(L5&gt;K5,1,0))+IF(OR(M5="",N5=""),0,IF(N5&gt;M5,1,0))</f>
        <v>0</v>
      </c>
      <c r="Q5" s="76">
        <f t="shared" ref="Q5:Q16" si="2">IF(E5="",0,E5)+IF(G5="",0,G5)+IF(I5="",0,I5)+IF(K5="",0,K5)+IF(M5="",0,M5)</f>
        <v>0</v>
      </c>
      <c r="R5" s="76">
        <f t="shared" ref="R5:R16" si="3">IF(F5="",0,F5)+IF(H5="",0,H5)+IF(J5="",0,J5)+IF(L5="",0,L5)+IF(N5="",0,N5)</f>
        <v>0</v>
      </c>
      <c r="S5" s="76" t="str">
        <f>IF(OR(O5&gt;=Setup!$B$20,P5&gt;=Setup!$B$20),IF(O5&gt;P5,C5,D5),"")</f>
        <v/>
      </c>
      <c r="T5" s="76" t="str">
        <f>IF($S5="","",IF($S5=$C5,Setup!$B$21,Setup!$B$22))</f>
        <v/>
      </c>
      <c r="U5" s="76" t="str">
        <f>IF($S5="","",IF($S5=$D5,Setup!$B$21,Setup!$B$22))</f>
        <v/>
      </c>
      <c r="V5" s="76" t="str">
        <f t="shared" ref="V5:V16" si="4">IF($S5="","Incomplete","Complete")</f>
        <v>Incomplete</v>
      </c>
    </row>
    <row r="6" spans="1:22">
      <c r="A6" s="75" t="s">
        <v>62</v>
      </c>
      <c r="B6" s="75">
        <v>2</v>
      </c>
      <c r="C6" s="77" t="str">
        <f>Setup!$B$9</f>
        <v>Team A3</v>
      </c>
      <c r="D6" s="85" t="str">
        <f>Setup!$B$10</f>
        <v>Team A4</v>
      </c>
      <c r="E6" s="88"/>
      <c r="F6" s="89"/>
      <c r="G6" s="88"/>
      <c r="H6" s="89"/>
      <c r="I6" s="88"/>
      <c r="J6" s="89"/>
      <c r="K6" s="88"/>
      <c r="L6" s="89"/>
      <c r="M6" s="88"/>
      <c r="N6" s="89"/>
      <c r="O6" s="92">
        <f t="shared" si="0"/>
        <v>0</v>
      </c>
      <c r="P6" s="76">
        <f t="shared" si="1"/>
        <v>0</v>
      </c>
      <c r="Q6" s="76">
        <f t="shared" si="2"/>
        <v>0</v>
      </c>
      <c r="R6" s="76">
        <f t="shared" si="3"/>
        <v>0</v>
      </c>
      <c r="S6" s="76" t="str">
        <f>IF(OR(O6&gt;=Setup!$B$20,P6&gt;=Setup!$B$20),IF(O6&gt;P6,C6,D6),"")</f>
        <v/>
      </c>
      <c r="T6" s="76" t="str">
        <f>IF($S6="","",IF($S6=$C6,Setup!$B$21,Setup!$B$22))</f>
        <v/>
      </c>
      <c r="U6" s="76" t="str">
        <f>IF($S6="","",IF($S6=$D6,Setup!$B$21,Setup!$B$22))</f>
        <v/>
      </c>
      <c r="V6" s="76" t="str">
        <f t="shared" si="4"/>
        <v>Incomplete</v>
      </c>
    </row>
    <row r="7" spans="1:22">
      <c r="A7" s="75" t="s">
        <v>62</v>
      </c>
      <c r="B7" s="75">
        <v>3</v>
      </c>
      <c r="C7" s="77" t="str">
        <f>Setup!$B$7</f>
        <v>Team A1</v>
      </c>
      <c r="D7" s="85" t="str">
        <f>Setup!$B$9</f>
        <v>Team A3</v>
      </c>
      <c r="E7" s="88"/>
      <c r="F7" s="89"/>
      <c r="G7" s="88"/>
      <c r="H7" s="89"/>
      <c r="I7" s="88"/>
      <c r="J7" s="89"/>
      <c r="K7" s="88"/>
      <c r="L7" s="89"/>
      <c r="M7" s="88"/>
      <c r="N7" s="89"/>
      <c r="O7" s="92">
        <f t="shared" si="0"/>
        <v>0</v>
      </c>
      <c r="P7" s="76">
        <f t="shared" si="1"/>
        <v>0</v>
      </c>
      <c r="Q7" s="76">
        <f t="shared" si="2"/>
        <v>0</v>
      </c>
      <c r="R7" s="76">
        <f t="shared" si="3"/>
        <v>0</v>
      </c>
      <c r="S7" s="76" t="str">
        <f>IF(OR(O7&gt;=Setup!$B$20,P7&gt;=Setup!$B$20),IF(O7&gt;P7,C7,D7),"")</f>
        <v/>
      </c>
      <c r="T7" s="76" t="str">
        <f>IF($S7="","",IF($S7=$C7,Setup!$B$21,Setup!$B$22))</f>
        <v/>
      </c>
      <c r="U7" s="76" t="str">
        <f>IF($S7="","",IF($S7=$D7,Setup!$B$21,Setup!$B$22))</f>
        <v/>
      </c>
      <c r="V7" s="76" t="str">
        <f t="shared" si="4"/>
        <v>Incomplete</v>
      </c>
    </row>
    <row r="8" spans="1:22">
      <c r="A8" s="75" t="s">
        <v>62</v>
      </c>
      <c r="B8" s="75">
        <v>4</v>
      </c>
      <c r="C8" s="77" t="str">
        <f>Setup!$B$8</f>
        <v>Team A2</v>
      </c>
      <c r="D8" s="85" t="str">
        <f>Setup!$B$10</f>
        <v>Team A4</v>
      </c>
      <c r="E8" s="88"/>
      <c r="F8" s="89"/>
      <c r="G8" s="88"/>
      <c r="H8" s="89"/>
      <c r="I8" s="88"/>
      <c r="J8" s="89"/>
      <c r="K8" s="88"/>
      <c r="L8" s="89"/>
      <c r="M8" s="88"/>
      <c r="N8" s="89"/>
      <c r="O8" s="92">
        <f t="shared" si="0"/>
        <v>0</v>
      </c>
      <c r="P8" s="76">
        <f t="shared" si="1"/>
        <v>0</v>
      </c>
      <c r="Q8" s="76">
        <f t="shared" si="2"/>
        <v>0</v>
      </c>
      <c r="R8" s="76">
        <f t="shared" si="3"/>
        <v>0</v>
      </c>
      <c r="S8" s="76" t="str">
        <f>IF(OR(O8&gt;=Setup!$B$20,P8&gt;=Setup!$B$20),IF(O8&gt;P8,C8,D8),"")</f>
        <v/>
      </c>
      <c r="T8" s="76" t="str">
        <f>IF($S8="","",IF($S8=$C8,Setup!$B$21,Setup!$B$22))</f>
        <v/>
      </c>
      <c r="U8" s="76" t="str">
        <f>IF($S8="","",IF($S8=$D8,Setup!$B$21,Setup!$B$22))</f>
        <v/>
      </c>
      <c r="V8" s="76" t="str">
        <f t="shared" si="4"/>
        <v>Incomplete</v>
      </c>
    </row>
    <row r="9" spans="1:22">
      <c r="A9" s="75" t="s">
        <v>62</v>
      </c>
      <c r="B9" s="75">
        <v>5</v>
      </c>
      <c r="C9" s="77" t="str">
        <f>Setup!$B$7</f>
        <v>Team A1</v>
      </c>
      <c r="D9" s="85" t="str">
        <f>Setup!$B$10</f>
        <v>Team A4</v>
      </c>
      <c r="E9" s="88"/>
      <c r="F9" s="89"/>
      <c r="G9" s="88"/>
      <c r="H9" s="89"/>
      <c r="I9" s="88"/>
      <c r="J9" s="89"/>
      <c r="K9" s="88"/>
      <c r="L9" s="89"/>
      <c r="M9" s="88"/>
      <c r="N9" s="89"/>
      <c r="O9" s="92">
        <f t="shared" si="0"/>
        <v>0</v>
      </c>
      <c r="P9" s="76">
        <f t="shared" si="1"/>
        <v>0</v>
      </c>
      <c r="Q9" s="76">
        <f t="shared" si="2"/>
        <v>0</v>
      </c>
      <c r="R9" s="76">
        <f t="shared" si="3"/>
        <v>0</v>
      </c>
      <c r="S9" s="76" t="str">
        <f>IF(OR(O9&gt;=Setup!$B$20,P9&gt;=Setup!$B$20),IF(O9&gt;P9,C9,D9),"")</f>
        <v/>
      </c>
      <c r="T9" s="76" t="str">
        <f>IF($S9="","",IF($S9=$C9,Setup!$B$21,Setup!$B$22))</f>
        <v/>
      </c>
      <c r="U9" s="76" t="str">
        <f>IF($S9="","",IF($S9=$D9,Setup!$B$21,Setup!$B$22))</f>
        <v/>
      </c>
      <c r="V9" s="76" t="str">
        <f t="shared" si="4"/>
        <v>Incomplete</v>
      </c>
    </row>
    <row r="10" spans="1:22">
      <c r="A10" s="75" t="s">
        <v>62</v>
      </c>
      <c r="B10" s="75">
        <v>6</v>
      </c>
      <c r="C10" s="77" t="str">
        <f>Setup!$B$8</f>
        <v>Team A2</v>
      </c>
      <c r="D10" s="85" t="str">
        <f>Setup!$B$9</f>
        <v>Team A3</v>
      </c>
      <c r="E10" s="88"/>
      <c r="F10" s="89"/>
      <c r="G10" s="88"/>
      <c r="H10" s="89"/>
      <c r="I10" s="88"/>
      <c r="J10" s="89"/>
      <c r="K10" s="88"/>
      <c r="L10" s="89"/>
      <c r="M10" s="88"/>
      <c r="N10" s="89"/>
      <c r="O10" s="92">
        <f t="shared" si="0"/>
        <v>0</v>
      </c>
      <c r="P10" s="76">
        <f t="shared" si="1"/>
        <v>0</v>
      </c>
      <c r="Q10" s="76">
        <f t="shared" si="2"/>
        <v>0</v>
      </c>
      <c r="R10" s="76">
        <f t="shared" si="3"/>
        <v>0</v>
      </c>
      <c r="S10" s="76" t="str">
        <f>IF(OR(O10&gt;=Setup!$B$20,P10&gt;=Setup!$B$20),IF(O10&gt;P10,C10,D10),"")</f>
        <v/>
      </c>
      <c r="T10" s="76" t="str">
        <f>IF($S10="","",IF($S10=$C10,Setup!$B$21,Setup!$B$22))</f>
        <v/>
      </c>
      <c r="U10" s="76" t="str">
        <f>IF($S10="","",IF($S10=$D10,Setup!$B$21,Setup!$B$22))</f>
        <v/>
      </c>
      <c r="V10" s="76" t="str">
        <f t="shared" si="4"/>
        <v>Incomplete</v>
      </c>
    </row>
    <row r="11" spans="1:22">
      <c r="A11" s="75" t="s">
        <v>63</v>
      </c>
      <c r="B11" s="75">
        <v>7</v>
      </c>
      <c r="C11" s="77" t="str">
        <f>Setup!$B$13</f>
        <v>Team B1</v>
      </c>
      <c r="D11" s="85" t="str">
        <f>Setup!$B$14</f>
        <v>Team B2</v>
      </c>
      <c r="E11" s="88"/>
      <c r="F11" s="89"/>
      <c r="G11" s="88"/>
      <c r="H11" s="89"/>
      <c r="I11" s="88"/>
      <c r="J11" s="89"/>
      <c r="K11" s="88"/>
      <c r="L11" s="89"/>
      <c r="M11" s="88"/>
      <c r="N11" s="89"/>
      <c r="O11" s="92">
        <f t="shared" si="0"/>
        <v>0</v>
      </c>
      <c r="P11" s="76">
        <f t="shared" si="1"/>
        <v>0</v>
      </c>
      <c r="Q11" s="76">
        <f t="shared" si="2"/>
        <v>0</v>
      </c>
      <c r="R11" s="76">
        <f t="shared" si="3"/>
        <v>0</v>
      </c>
      <c r="S11" s="76" t="str">
        <f>IF(OR(O11&gt;=Setup!$B$20,P11&gt;=Setup!$B$20),IF(O11&gt;P11,C11,D11),"")</f>
        <v/>
      </c>
      <c r="T11" s="76" t="str">
        <f>IF($S11="","",IF($S11=$C11,Setup!$B$21,Setup!$B$22))</f>
        <v/>
      </c>
      <c r="U11" s="76" t="str">
        <f>IF($S11="","",IF($S11=$D11,Setup!$B$21,Setup!$B$22))</f>
        <v/>
      </c>
      <c r="V11" s="76" t="str">
        <f t="shared" si="4"/>
        <v>Incomplete</v>
      </c>
    </row>
    <row r="12" spans="1:22">
      <c r="A12" s="75" t="s">
        <v>63</v>
      </c>
      <c r="B12" s="75">
        <v>8</v>
      </c>
      <c r="C12" s="77" t="str">
        <f>Setup!$B$15</f>
        <v>Team B3</v>
      </c>
      <c r="D12" s="85" t="str">
        <f>Setup!$B$16</f>
        <v>Team B4</v>
      </c>
      <c r="E12" s="88"/>
      <c r="F12" s="89"/>
      <c r="G12" s="88"/>
      <c r="H12" s="89"/>
      <c r="I12" s="88"/>
      <c r="J12" s="89"/>
      <c r="K12" s="88"/>
      <c r="L12" s="89"/>
      <c r="M12" s="88"/>
      <c r="N12" s="89"/>
      <c r="O12" s="92">
        <f t="shared" si="0"/>
        <v>0</v>
      </c>
      <c r="P12" s="76">
        <f t="shared" si="1"/>
        <v>0</v>
      </c>
      <c r="Q12" s="76">
        <f t="shared" si="2"/>
        <v>0</v>
      </c>
      <c r="R12" s="76">
        <f t="shared" si="3"/>
        <v>0</v>
      </c>
      <c r="S12" s="76" t="str">
        <f>IF(OR(O12&gt;=Setup!$B$20,P12&gt;=Setup!$B$20),IF(O12&gt;P12,C12,D12),"")</f>
        <v/>
      </c>
      <c r="T12" s="76" t="str">
        <f>IF($S12="","",IF($S12=$C12,Setup!$B$21,Setup!$B$22))</f>
        <v/>
      </c>
      <c r="U12" s="76" t="str">
        <f>IF($S12="","",IF($S12=$D12,Setup!$B$21,Setup!$B$22))</f>
        <v/>
      </c>
      <c r="V12" s="76" t="str">
        <f t="shared" si="4"/>
        <v>Incomplete</v>
      </c>
    </row>
    <row r="13" spans="1:22">
      <c r="A13" s="75" t="s">
        <v>63</v>
      </c>
      <c r="B13" s="75">
        <v>9</v>
      </c>
      <c r="C13" s="77" t="str">
        <f>Setup!$B$13</f>
        <v>Team B1</v>
      </c>
      <c r="D13" s="85" t="str">
        <f>Setup!$B$15</f>
        <v>Team B3</v>
      </c>
      <c r="E13" s="88"/>
      <c r="F13" s="89"/>
      <c r="G13" s="88"/>
      <c r="H13" s="89"/>
      <c r="I13" s="88"/>
      <c r="J13" s="89"/>
      <c r="K13" s="88"/>
      <c r="L13" s="89"/>
      <c r="M13" s="88"/>
      <c r="N13" s="89"/>
      <c r="O13" s="92">
        <f t="shared" si="0"/>
        <v>0</v>
      </c>
      <c r="P13" s="76">
        <f t="shared" si="1"/>
        <v>0</v>
      </c>
      <c r="Q13" s="76">
        <f t="shared" si="2"/>
        <v>0</v>
      </c>
      <c r="R13" s="76">
        <f t="shared" si="3"/>
        <v>0</v>
      </c>
      <c r="S13" s="76" t="str">
        <f>IF(OR(O13&gt;=Setup!$B$20,P13&gt;=Setup!$B$20),IF(O13&gt;P13,C13,D13),"")</f>
        <v/>
      </c>
      <c r="T13" s="76" t="str">
        <f>IF($S13="","",IF($S13=$C13,Setup!$B$21,Setup!$B$22))</f>
        <v/>
      </c>
      <c r="U13" s="76" t="str">
        <f>IF($S13="","",IF($S13=$D13,Setup!$B$21,Setup!$B$22))</f>
        <v/>
      </c>
      <c r="V13" s="76" t="str">
        <f t="shared" si="4"/>
        <v>Incomplete</v>
      </c>
    </row>
    <row r="14" spans="1:22">
      <c r="A14" s="75" t="s">
        <v>63</v>
      </c>
      <c r="B14" s="75">
        <v>10</v>
      </c>
      <c r="C14" s="77" t="str">
        <f>Setup!$B$14</f>
        <v>Team B2</v>
      </c>
      <c r="D14" s="85" t="str">
        <f>Setup!$B$16</f>
        <v>Team B4</v>
      </c>
      <c r="E14" s="88"/>
      <c r="F14" s="89"/>
      <c r="G14" s="88"/>
      <c r="H14" s="89"/>
      <c r="I14" s="88"/>
      <c r="J14" s="89"/>
      <c r="K14" s="88"/>
      <c r="L14" s="89"/>
      <c r="M14" s="88"/>
      <c r="N14" s="89"/>
      <c r="O14" s="92">
        <f t="shared" si="0"/>
        <v>0</v>
      </c>
      <c r="P14" s="76">
        <f t="shared" si="1"/>
        <v>0</v>
      </c>
      <c r="Q14" s="76">
        <f t="shared" si="2"/>
        <v>0</v>
      </c>
      <c r="R14" s="76">
        <f t="shared" si="3"/>
        <v>0</v>
      </c>
      <c r="S14" s="76" t="str">
        <f>IF(OR(O14&gt;=Setup!$B$20,P14&gt;=Setup!$B$20),IF(O14&gt;P14,C14,D14),"")</f>
        <v/>
      </c>
      <c r="T14" s="76" t="str">
        <f>IF($S14="","",IF($S14=$C14,Setup!$B$21,Setup!$B$22))</f>
        <v/>
      </c>
      <c r="U14" s="76" t="str">
        <f>IF($S14="","",IF($S14=$D14,Setup!$B$21,Setup!$B$22))</f>
        <v/>
      </c>
      <c r="V14" s="76" t="str">
        <f t="shared" si="4"/>
        <v>Incomplete</v>
      </c>
    </row>
    <row r="15" spans="1:22">
      <c r="A15" s="75" t="s">
        <v>63</v>
      </c>
      <c r="B15" s="75">
        <v>11</v>
      </c>
      <c r="C15" s="77" t="str">
        <f>Setup!$B$13</f>
        <v>Team B1</v>
      </c>
      <c r="D15" s="85" t="str">
        <f>Setup!$B$16</f>
        <v>Team B4</v>
      </c>
      <c r="E15" s="88"/>
      <c r="F15" s="89"/>
      <c r="G15" s="88"/>
      <c r="H15" s="89"/>
      <c r="I15" s="88"/>
      <c r="J15" s="89"/>
      <c r="K15" s="88"/>
      <c r="L15" s="89"/>
      <c r="M15" s="88"/>
      <c r="N15" s="89"/>
      <c r="O15" s="92">
        <f t="shared" si="0"/>
        <v>0</v>
      </c>
      <c r="P15" s="76">
        <f t="shared" si="1"/>
        <v>0</v>
      </c>
      <c r="Q15" s="76">
        <f t="shared" si="2"/>
        <v>0</v>
      </c>
      <c r="R15" s="76">
        <f t="shared" si="3"/>
        <v>0</v>
      </c>
      <c r="S15" s="76" t="str">
        <f>IF(OR(O15&gt;=Setup!$B$20,P15&gt;=Setup!$B$20),IF(O15&gt;P15,C15,D15),"")</f>
        <v/>
      </c>
      <c r="T15" s="76" t="str">
        <f>IF($S15="","",IF($S15=$C15,Setup!$B$21,Setup!$B$22))</f>
        <v/>
      </c>
      <c r="U15" s="76" t="str">
        <f>IF($S15="","",IF($S15=$D15,Setup!$B$21,Setup!$B$22))</f>
        <v/>
      </c>
      <c r="V15" s="76" t="str">
        <f t="shared" si="4"/>
        <v>Incomplete</v>
      </c>
    </row>
    <row r="16" spans="1:22" ht="15" thickBot="1">
      <c r="A16" s="75" t="s">
        <v>63</v>
      </c>
      <c r="B16" s="75">
        <v>12</v>
      </c>
      <c r="C16" s="77" t="str">
        <f>Setup!$B$14</f>
        <v>Team B2</v>
      </c>
      <c r="D16" s="85" t="str">
        <f>Setup!$B$15</f>
        <v>Team B3</v>
      </c>
      <c r="E16" s="90"/>
      <c r="F16" s="91"/>
      <c r="G16" s="90"/>
      <c r="H16" s="91"/>
      <c r="I16" s="90"/>
      <c r="J16" s="91"/>
      <c r="K16" s="90"/>
      <c r="L16" s="91"/>
      <c r="M16" s="90"/>
      <c r="N16" s="91"/>
      <c r="O16" s="92">
        <f t="shared" si="0"/>
        <v>0</v>
      </c>
      <c r="P16" s="76">
        <f t="shared" si="1"/>
        <v>0</v>
      </c>
      <c r="Q16" s="76">
        <f t="shared" si="2"/>
        <v>0</v>
      </c>
      <c r="R16" s="76">
        <f t="shared" si="3"/>
        <v>0</v>
      </c>
      <c r="S16" s="76" t="str">
        <f>IF(OR(O16&gt;=Setup!$B$20,P16&gt;=Setup!$B$20),IF(O16&gt;P16,C16,D16),"")</f>
        <v/>
      </c>
      <c r="T16" s="76" t="str">
        <f>IF($S16="","",IF($S16=$C16,Setup!$B$21,Setup!$B$22))</f>
        <v/>
      </c>
      <c r="U16" s="76" t="str">
        <f>IF($S16="","",IF($S16=$D16,Setup!$B$21,Setup!$B$22))</f>
        <v/>
      </c>
      <c r="V16" s="76" t="str">
        <f t="shared" si="4"/>
        <v>Incomplete</v>
      </c>
    </row>
    <row r="19" spans="1:22">
      <c r="A19" s="80" t="s">
        <v>64</v>
      </c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</row>
    <row r="20" spans="1:22">
      <c r="A20" s="79"/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</row>
    <row r="21" spans="1:22">
      <c r="A21" s="79"/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</row>
    <row r="22" spans="1:22">
      <c r="A22" s="79"/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79"/>
      <c r="V22" s="79"/>
    </row>
    <row r="23" spans="1:22">
      <c r="A23" s="79"/>
      <c r="B23" s="79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</row>
    <row r="24" spans="1:22">
      <c r="A24" s="79"/>
      <c r="B24" s="79"/>
      <c r="C24" s="79"/>
      <c r="D24" s="79"/>
      <c r="E24" s="79"/>
      <c r="F24" s="79"/>
      <c r="G24" s="79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79"/>
      <c r="U24" s="79"/>
      <c r="V24" s="79"/>
    </row>
    <row r="25" spans="1:22">
      <c r="A25" s="79"/>
      <c r="B25" s="79"/>
      <c r="C25" s="79"/>
      <c r="D25" s="79"/>
      <c r="E25" s="79"/>
      <c r="F25" s="79"/>
      <c r="G25" s="79"/>
      <c r="H25" s="79"/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</row>
  </sheetData>
  <sheetProtection sheet="1" objects="1" scenarios="1"/>
  <mergeCells count="2">
    <mergeCell ref="A1:V1"/>
    <mergeCell ref="A19:V25"/>
  </mergeCells>
  <pageMargins left="0.25" right="0.25" top="0.75" bottom="0.75" header="0.3" footer="0.3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"/>
  <sheetViews>
    <sheetView workbookViewId="0">
      <selection activeCell="H15" sqref="H15"/>
    </sheetView>
  </sheetViews>
  <sheetFormatPr defaultRowHeight="14.25"/>
  <cols>
    <col min="1" max="1" width="8" customWidth="1"/>
    <col min="2" max="2" width="18" customWidth="1"/>
    <col min="3" max="6" width="8" customWidth="1"/>
    <col min="7" max="14" width="13" customWidth="1"/>
  </cols>
  <sheetData>
    <row r="1" spans="1:14" ht="27.95" customHeight="1">
      <c r="A1" s="78" t="s">
        <v>65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4" spans="1:14" ht="30">
      <c r="A4" s="9" t="s">
        <v>42</v>
      </c>
      <c r="B4" s="10" t="s">
        <v>66</v>
      </c>
      <c r="C4" s="10" t="s">
        <v>67</v>
      </c>
      <c r="D4" s="10" t="s">
        <v>68</v>
      </c>
      <c r="E4" s="10" t="s">
        <v>69</v>
      </c>
      <c r="F4" s="10" t="s">
        <v>70</v>
      </c>
      <c r="G4" s="10" t="s">
        <v>71</v>
      </c>
      <c r="H4" s="10" t="s">
        <v>72</v>
      </c>
      <c r="I4" s="10" t="s">
        <v>73</v>
      </c>
      <c r="J4" s="10" t="s">
        <v>74</v>
      </c>
      <c r="K4" s="10" t="s">
        <v>75</v>
      </c>
      <c r="L4" s="10" t="s">
        <v>76</v>
      </c>
      <c r="M4" s="10" t="s">
        <v>77</v>
      </c>
      <c r="N4" s="11" t="s">
        <v>78</v>
      </c>
    </row>
    <row r="5" spans="1:14">
      <c r="A5" s="5" t="s">
        <v>62</v>
      </c>
      <c r="B5" s="1" t="str">
        <f>Setup!$B$7</f>
        <v>Team A1</v>
      </c>
      <c r="C5" s="15">
        <v>1</v>
      </c>
      <c r="D5" s="15">
        <f>COUNTIFS(Scores!$C$5:$C$16,$B5,Scores!$V$5:$V$16,"Complete")+COUNTIFS(Scores!$D$5:$D$16,$B5,Scores!$V$5:$V$16,"Complete")</f>
        <v>0</v>
      </c>
      <c r="E5" s="15">
        <f>COUNTIF(Scores!$S$5:$S$16,$B5)</f>
        <v>0</v>
      </c>
      <c r="F5" s="15">
        <f t="shared" ref="F5:F12" si="0">D5-E5</f>
        <v>0</v>
      </c>
      <c r="G5" s="15">
        <f>SUMIFS(Scores!$O$5:$O$16,Scores!$C$5:$C$16,$B5,Scores!$V$5:$V$16,"Complete")+SUMIFS(Scores!$P$5:$P$16,Scores!$D$5:$D$16,$B5,Scores!$V$5:$V$16,"Complete")</f>
        <v>0</v>
      </c>
      <c r="H5" s="15">
        <f>SUMIFS(Scores!$P$5:$P$16,Scores!$C$5:$C$16,$B5,Scores!$V$5:$V$16,"Complete")+SUMIFS(Scores!$O$5:$O$16,Scores!$D$5:$D$16,$B5,Scores!$V$5:$V$16,"Complete")</f>
        <v>0</v>
      </c>
      <c r="I5" s="15">
        <f t="shared" ref="I5:I12" si="1">G5-H5</f>
        <v>0</v>
      </c>
      <c r="J5" s="15">
        <f>SUMIFS(Scores!$Q$5:$Q$16,Scores!$C$5:$C$16,$B5,Scores!$V$5:$V$16,"Complete")+SUMIFS(Scores!$R$5:$R$16,Scores!$D$5:$D$16,$B5,Scores!$V$5:$V$16,"Complete")</f>
        <v>0</v>
      </c>
      <c r="K5" s="15">
        <f>SUMIFS(Scores!$R$5:$R$16,Scores!$C$5:$C$16,$B5,Scores!$V$5:$V$16,"Complete")+SUMIFS(Scores!$Q$5:$Q$16,Scores!$D$5:$D$16,$B5,Scores!$V$5:$V$16,"Complete")</f>
        <v>0</v>
      </c>
      <c r="L5" s="15">
        <f t="shared" ref="L5:L12" si="2">J5-K5</f>
        <v>0</v>
      </c>
      <c r="M5" s="15">
        <f>SUMIFS(Scores!$T$5:$T$16,Scores!$C$5:$C$16,$B5)+SUMIFS(Scores!$U$5:$U$16,Scores!$D$5:$D$16,$B5)</f>
        <v>0</v>
      </c>
      <c r="N5" s="70">
        <f t="shared" ref="N5:N12" si="3">M5*100000000000+E5*1000000000+(I5+500)*1000000+(L5+5000)*100+J5+(100-C5)/1000</f>
        <v>500500000.09899998</v>
      </c>
    </row>
    <row r="6" spans="1:14">
      <c r="A6" s="5" t="s">
        <v>62</v>
      </c>
      <c r="B6" s="1" t="str">
        <f>Setup!$B$8</f>
        <v>Team A2</v>
      </c>
      <c r="C6" s="15">
        <v>2</v>
      </c>
      <c r="D6" s="15">
        <f>COUNTIFS(Scores!$C$5:$C$16,$B6,Scores!$V$5:$V$16,"Complete")+COUNTIFS(Scores!$D$5:$D$16,$B6,Scores!$V$5:$V$16,"Complete")</f>
        <v>0</v>
      </c>
      <c r="E6" s="15">
        <f>COUNTIF(Scores!$S$5:$S$16,$B6)</f>
        <v>0</v>
      </c>
      <c r="F6" s="15">
        <f t="shared" si="0"/>
        <v>0</v>
      </c>
      <c r="G6" s="15">
        <f>SUMIFS(Scores!$O$5:$O$16,Scores!$C$5:$C$16,$B6,Scores!$V$5:$V$16,"Complete")+SUMIFS(Scores!$P$5:$P$16,Scores!$D$5:$D$16,$B6,Scores!$V$5:$V$16,"Complete")</f>
        <v>0</v>
      </c>
      <c r="H6" s="15">
        <f>SUMIFS(Scores!$P$5:$P$16,Scores!$C$5:$C$16,$B6,Scores!$V$5:$V$16,"Complete")+SUMIFS(Scores!$O$5:$O$16,Scores!$D$5:$D$16,$B6,Scores!$V$5:$V$16,"Complete")</f>
        <v>0</v>
      </c>
      <c r="I6" s="15">
        <f t="shared" si="1"/>
        <v>0</v>
      </c>
      <c r="J6" s="15">
        <f>SUMIFS(Scores!$Q$5:$Q$16,Scores!$C$5:$C$16,$B6,Scores!$V$5:$V$16,"Complete")+SUMIFS(Scores!$R$5:$R$16,Scores!$D$5:$D$16,$B6,Scores!$V$5:$V$16,"Complete")</f>
        <v>0</v>
      </c>
      <c r="K6" s="15">
        <f>SUMIFS(Scores!$R$5:$R$16,Scores!$C$5:$C$16,$B6,Scores!$V$5:$V$16,"Complete")+SUMIFS(Scores!$Q$5:$Q$16,Scores!$D$5:$D$16,$B6,Scores!$V$5:$V$16,"Complete")</f>
        <v>0</v>
      </c>
      <c r="L6" s="15">
        <f t="shared" si="2"/>
        <v>0</v>
      </c>
      <c r="M6" s="15">
        <f>SUMIFS(Scores!$T$5:$T$16,Scores!$C$5:$C$16,$B6)+SUMIFS(Scores!$U$5:$U$16,Scores!$D$5:$D$16,$B6)</f>
        <v>0</v>
      </c>
      <c r="N6" s="70">
        <f t="shared" si="3"/>
        <v>500500000.09799999</v>
      </c>
    </row>
    <row r="7" spans="1:14">
      <c r="A7" s="5" t="s">
        <v>62</v>
      </c>
      <c r="B7" s="1" t="str">
        <f>Setup!$B$9</f>
        <v>Team A3</v>
      </c>
      <c r="C7" s="15">
        <v>3</v>
      </c>
      <c r="D7" s="15">
        <f>COUNTIFS(Scores!$C$5:$C$16,$B7,Scores!$V$5:$V$16,"Complete")+COUNTIFS(Scores!$D$5:$D$16,$B7,Scores!$V$5:$V$16,"Complete")</f>
        <v>0</v>
      </c>
      <c r="E7" s="15">
        <f>COUNTIF(Scores!$S$5:$S$16,$B7)</f>
        <v>0</v>
      </c>
      <c r="F7" s="15">
        <f t="shared" si="0"/>
        <v>0</v>
      </c>
      <c r="G7" s="15">
        <f>SUMIFS(Scores!$O$5:$O$16,Scores!$C$5:$C$16,$B7,Scores!$V$5:$V$16,"Complete")+SUMIFS(Scores!$P$5:$P$16,Scores!$D$5:$D$16,$B7,Scores!$V$5:$V$16,"Complete")</f>
        <v>0</v>
      </c>
      <c r="H7" s="15">
        <f>SUMIFS(Scores!$P$5:$P$16,Scores!$C$5:$C$16,$B7,Scores!$V$5:$V$16,"Complete")+SUMIFS(Scores!$O$5:$O$16,Scores!$D$5:$D$16,$B7,Scores!$V$5:$V$16,"Complete")</f>
        <v>0</v>
      </c>
      <c r="I7" s="15">
        <f t="shared" si="1"/>
        <v>0</v>
      </c>
      <c r="J7" s="15">
        <f>SUMIFS(Scores!$Q$5:$Q$16,Scores!$C$5:$C$16,$B7,Scores!$V$5:$V$16,"Complete")+SUMIFS(Scores!$R$5:$R$16,Scores!$D$5:$D$16,$B7,Scores!$V$5:$V$16,"Complete")</f>
        <v>0</v>
      </c>
      <c r="K7" s="15">
        <f>SUMIFS(Scores!$R$5:$R$16,Scores!$C$5:$C$16,$B7,Scores!$V$5:$V$16,"Complete")+SUMIFS(Scores!$Q$5:$Q$16,Scores!$D$5:$D$16,$B7,Scores!$V$5:$V$16,"Complete")</f>
        <v>0</v>
      </c>
      <c r="L7" s="15">
        <f t="shared" si="2"/>
        <v>0</v>
      </c>
      <c r="M7" s="15">
        <f>SUMIFS(Scores!$T$5:$T$16,Scores!$C$5:$C$16,$B7)+SUMIFS(Scores!$U$5:$U$16,Scores!$D$5:$D$16,$B7)</f>
        <v>0</v>
      </c>
      <c r="N7" s="70">
        <f t="shared" si="3"/>
        <v>500500000.097</v>
      </c>
    </row>
    <row r="8" spans="1:14">
      <c r="A8" s="5" t="s">
        <v>62</v>
      </c>
      <c r="B8" s="1" t="str">
        <f>Setup!$B$10</f>
        <v>Team A4</v>
      </c>
      <c r="C8" s="15">
        <v>4</v>
      </c>
      <c r="D8" s="15">
        <f>COUNTIFS(Scores!$C$5:$C$16,$B8,Scores!$V$5:$V$16,"Complete")+COUNTIFS(Scores!$D$5:$D$16,$B8,Scores!$V$5:$V$16,"Complete")</f>
        <v>0</v>
      </c>
      <c r="E8" s="15">
        <f>COUNTIF(Scores!$S$5:$S$16,$B8)</f>
        <v>0</v>
      </c>
      <c r="F8" s="15">
        <f t="shared" si="0"/>
        <v>0</v>
      </c>
      <c r="G8" s="15">
        <f>SUMIFS(Scores!$O$5:$O$16,Scores!$C$5:$C$16,$B8,Scores!$V$5:$V$16,"Complete")+SUMIFS(Scores!$P$5:$P$16,Scores!$D$5:$D$16,$B8,Scores!$V$5:$V$16,"Complete")</f>
        <v>0</v>
      </c>
      <c r="H8" s="15">
        <f>SUMIFS(Scores!$P$5:$P$16,Scores!$C$5:$C$16,$B8,Scores!$V$5:$V$16,"Complete")+SUMIFS(Scores!$O$5:$O$16,Scores!$D$5:$D$16,$B8,Scores!$V$5:$V$16,"Complete")</f>
        <v>0</v>
      </c>
      <c r="I8" s="15">
        <f t="shared" si="1"/>
        <v>0</v>
      </c>
      <c r="J8" s="15">
        <f>SUMIFS(Scores!$Q$5:$Q$16,Scores!$C$5:$C$16,$B8,Scores!$V$5:$V$16,"Complete")+SUMIFS(Scores!$R$5:$R$16,Scores!$D$5:$D$16,$B8,Scores!$V$5:$V$16,"Complete")</f>
        <v>0</v>
      </c>
      <c r="K8" s="15">
        <f>SUMIFS(Scores!$R$5:$R$16,Scores!$C$5:$C$16,$B8,Scores!$V$5:$V$16,"Complete")+SUMIFS(Scores!$Q$5:$Q$16,Scores!$D$5:$D$16,$B8,Scores!$V$5:$V$16,"Complete")</f>
        <v>0</v>
      </c>
      <c r="L8" s="15">
        <f t="shared" si="2"/>
        <v>0</v>
      </c>
      <c r="M8" s="15">
        <f>SUMIFS(Scores!$T$5:$T$16,Scores!$C$5:$C$16,$B8)+SUMIFS(Scores!$U$5:$U$16,Scores!$D$5:$D$16,$B8)</f>
        <v>0</v>
      </c>
      <c r="N8" s="70">
        <f t="shared" si="3"/>
        <v>500500000.09600002</v>
      </c>
    </row>
    <row r="9" spans="1:14">
      <c r="A9" s="6" t="s">
        <v>63</v>
      </c>
      <c r="B9" s="2" t="str">
        <f>Setup!$B$13</f>
        <v>Team B1</v>
      </c>
      <c r="C9" s="71">
        <v>1</v>
      </c>
      <c r="D9" s="71">
        <f>COUNTIFS(Scores!$C$5:$C$16,$B9,Scores!$V$5:$V$16,"Complete")+COUNTIFS(Scores!$D$5:$D$16,$B9,Scores!$V$5:$V$16,"Complete")</f>
        <v>0</v>
      </c>
      <c r="E9" s="71">
        <f>COUNTIF(Scores!$S$5:$S$16,$B9)</f>
        <v>0</v>
      </c>
      <c r="F9" s="71">
        <f t="shared" si="0"/>
        <v>0</v>
      </c>
      <c r="G9" s="71">
        <f>SUMIFS(Scores!$O$5:$O$16,Scores!$C$5:$C$16,$B9,Scores!$V$5:$V$16,"Complete")+SUMIFS(Scores!$P$5:$P$16,Scores!$D$5:$D$16,$B9,Scores!$V$5:$V$16,"Complete")</f>
        <v>0</v>
      </c>
      <c r="H9" s="71">
        <f>SUMIFS(Scores!$P$5:$P$16,Scores!$C$5:$C$16,$B9,Scores!$V$5:$V$16,"Complete")+SUMIFS(Scores!$O$5:$O$16,Scores!$D$5:$D$16,$B9,Scores!$V$5:$V$16,"Complete")</f>
        <v>0</v>
      </c>
      <c r="I9" s="71">
        <f t="shared" si="1"/>
        <v>0</v>
      </c>
      <c r="J9" s="71">
        <f>SUMIFS(Scores!$Q$5:$Q$16,Scores!$C$5:$C$16,$B9,Scores!$V$5:$V$16,"Complete")+SUMIFS(Scores!$R$5:$R$16,Scores!$D$5:$D$16,$B9,Scores!$V$5:$V$16,"Complete")</f>
        <v>0</v>
      </c>
      <c r="K9" s="71">
        <f>SUMIFS(Scores!$R$5:$R$16,Scores!$C$5:$C$16,$B9,Scores!$V$5:$V$16,"Complete")+SUMIFS(Scores!$Q$5:$Q$16,Scores!$D$5:$D$16,$B9,Scores!$V$5:$V$16,"Complete")</f>
        <v>0</v>
      </c>
      <c r="L9" s="71">
        <f t="shared" si="2"/>
        <v>0</v>
      </c>
      <c r="M9" s="71">
        <f>SUMIFS(Scores!$T$5:$T$16,Scores!$C$5:$C$16,$B9)+SUMIFS(Scores!$U$5:$U$16,Scores!$D$5:$D$16,$B9)</f>
        <v>0</v>
      </c>
      <c r="N9" s="72">
        <f t="shared" si="3"/>
        <v>500500000.09899998</v>
      </c>
    </row>
    <row r="10" spans="1:14">
      <c r="A10" s="6" t="s">
        <v>63</v>
      </c>
      <c r="B10" s="2" t="str">
        <f>Setup!$B$14</f>
        <v>Team B2</v>
      </c>
      <c r="C10" s="71">
        <v>2</v>
      </c>
      <c r="D10" s="71">
        <f>COUNTIFS(Scores!$C$5:$C$16,$B10,Scores!$V$5:$V$16,"Complete")+COUNTIFS(Scores!$D$5:$D$16,$B10,Scores!$V$5:$V$16,"Complete")</f>
        <v>0</v>
      </c>
      <c r="E10" s="71">
        <f>COUNTIF(Scores!$S$5:$S$16,$B10)</f>
        <v>0</v>
      </c>
      <c r="F10" s="71">
        <f t="shared" si="0"/>
        <v>0</v>
      </c>
      <c r="G10" s="71">
        <f>SUMIFS(Scores!$O$5:$O$16,Scores!$C$5:$C$16,$B10,Scores!$V$5:$V$16,"Complete")+SUMIFS(Scores!$P$5:$P$16,Scores!$D$5:$D$16,$B10,Scores!$V$5:$V$16,"Complete")</f>
        <v>0</v>
      </c>
      <c r="H10" s="71">
        <f>SUMIFS(Scores!$P$5:$P$16,Scores!$C$5:$C$16,$B10,Scores!$V$5:$V$16,"Complete")+SUMIFS(Scores!$O$5:$O$16,Scores!$D$5:$D$16,$B10,Scores!$V$5:$V$16,"Complete")</f>
        <v>0</v>
      </c>
      <c r="I10" s="71">
        <f t="shared" si="1"/>
        <v>0</v>
      </c>
      <c r="J10" s="71">
        <f>SUMIFS(Scores!$Q$5:$Q$16,Scores!$C$5:$C$16,$B10,Scores!$V$5:$V$16,"Complete")+SUMIFS(Scores!$R$5:$R$16,Scores!$D$5:$D$16,$B10,Scores!$V$5:$V$16,"Complete")</f>
        <v>0</v>
      </c>
      <c r="K10" s="71">
        <f>SUMIFS(Scores!$R$5:$R$16,Scores!$C$5:$C$16,$B10,Scores!$V$5:$V$16,"Complete")+SUMIFS(Scores!$Q$5:$Q$16,Scores!$D$5:$D$16,$B10,Scores!$V$5:$V$16,"Complete")</f>
        <v>0</v>
      </c>
      <c r="L10" s="71">
        <f t="shared" si="2"/>
        <v>0</v>
      </c>
      <c r="M10" s="71">
        <f>SUMIFS(Scores!$T$5:$T$16,Scores!$C$5:$C$16,$B10)+SUMIFS(Scores!$U$5:$U$16,Scores!$D$5:$D$16,$B10)</f>
        <v>0</v>
      </c>
      <c r="N10" s="72">
        <f t="shared" si="3"/>
        <v>500500000.09799999</v>
      </c>
    </row>
    <row r="11" spans="1:14">
      <c r="A11" s="6" t="s">
        <v>63</v>
      </c>
      <c r="B11" s="2" t="str">
        <f>Setup!$B$15</f>
        <v>Team B3</v>
      </c>
      <c r="C11" s="71">
        <v>3</v>
      </c>
      <c r="D11" s="71">
        <f>COUNTIFS(Scores!$C$5:$C$16,$B11,Scores!$V$5:$V$16,"Complete")+COUNTIFS(Scores!$D$5:$D$16,$B11,Scores!$V$5:$V$16,"Complete")</f>
        <v>0</v>
      </c>
      <c r="E11" s="71">
        <f>COUNTIF(Scores!$S$5:$S$16,$B11)</f>
        <v>0</v>
      </c>
      <c r="F11" s="71">
        <f t="shared" si="0"/>
        <v>0</v>
      </c>
      <c r="G11" s="71">
        <f>SUMIFS(Scores!$O$5:$O$16,Scores!$C$5:$C$16,$B11,Scores!$V$5:$V$16,"Complete")+SUMIFS(Scores!$P$5:$P$16,Scores!$D$5:$D$16,$B11,Scores!$V$5:$V$16,"Complete")</f>
        <v>0</v>
      </c>
      <c r="H11" s="71">
        <f>SUMIFS(Scores!$P$5:$P$16,Scores!$C$5:$C$16,$B11,Scores!$V$5:$V$16,"Complete")+SUMIFS(Scores!$O$5:$O$16,Scores!$D$5:$D$16,$B11,Scores!$V$5:$V$16,"Complete")</f>
        <v>0</v>
      </c>
      <c r="I11" s="71">
        <f t="shared" si="1"/>
        <v>0</v>
      </c>
      <c r="J11" s="71">
        <f>SUMIFS(Scores!$Q$5:$Q$16,Scores!$C$5:$C$16,$B11,Scores!$V$5:$V$16,"Complete")+SUMIFS(Scores!$R$5:$R$16,Scores!$D$5:$D$16,$B11,Scores!$V$5:$V$16,"Complete")</f>
        <v>0</v>
      </c>
      <c r="K11" s="71">
        <f>SUMIFS(Scores!$R$5:$R$16,Scores!$C$5:$C$16,$B11,Scores!$V$5:$V$16,"Complete")+SUMIFS(Scores!$Q$5:$Q$16,Scores!$D$5:$D$16,$B11,Scores!$V$5:$V$16,"Complete")</f>
        <v>0</v>
      </c>
      <c r="L11" s="71">
        <f t="shared" si="2"/>
        <v>0</v>
      </c>
      <c r="M11" s="71">
        <f>SUMIFS(Scores!$T$5:$T$16,Scores!$C$5:$C$16,$B11)+SUMIFS(Scores!$U$5:$U$16,Scores!$D$5:$D$16,$B11)</f>
        <v>0</v>
      </c>
      <c r="N11" s="72">
        <f t="shared" si="3"/>
        <v>500500000.097</v>
      </c>
    </row>
    <row r="12" spans="1:14">
      <c r="A12" s="12" t="s">
        <v>63</v>
      </c>
      <c r="B12" s="13" t="str">
        <f>Setup!$B$16</f>
        <v>Team B4</v>
      </c>
      <c r="C12" s="73">
        <v>4</v>
      </c>
      <c r="D12" s="73">
        <f>COUNTIFS(Scores!$C$5:$C$16,$B12,Scores!$V$5:$V$16,"Complete")+COUNTIFS(Scores!$D$5:$D$16,$B12,Scores!$V$5:$V$16,"Complete")</f>
        <v>0</v>
      </c>
      <c r="E12" s="73">
        <f>COUNTIF(Scores!$S$5:$S$16,$B12)</f>
        <v>0</v>
      </c>
      <c r="F12" s="73">
        <f t="shared" si="0"/>
        <v>0</v>
      </c>
      <c r="G12" s="73">
        <f>SUMIFS(Scores!$O$5:$O$16,Scores!$C$5:$C$16,$B12,Scores!$V$5:$V$16,"Complete")+SUMIFS(Scores!$P$5:$P$16,Scores!$D$5:$D$16,$B12,Scores!$V$5:$V$16,"Complete")</f>
        <v>0</v>
      </c>
      <c r="H12" s="73">
        <f>SUMIFS(Scores!$P$5:$P$16,Scores!$C$5:$C$16,$B12,Scores!$V$5:$V$16,"Complete")+SUMIFS(Scores!$O$5:$O$16,Scores!$D$5:$D$16,$B12,Scores!$V$5:$V$16,"Complete")</f>
        <v>0</v>
      </c>
      <c r="I12" s="73">
        <f t="shared" si="1"/>
        <v>0</v>
      </c>
      <c r="J12" s="73">
        <f>SUMIFS(Scores!$Q$5:$Q$16,Scores!$C$5:$C$16,$B12,Scores!$V$5:$V$16,"Complete")+SUMIFS(Scores!$R$5:$R$16,Scores!$D$5:$D$16,$B12,Scores!$V$5:$V$16,"Complete")</f>
        <v>0</v>
      </c>
      <c r="K12" s="73">
        <f>SUMIFS(Scores!$R$5:$R$16,Scores!$C$5:$C$16,$B12,Scores!$V$5:$V$16,"Complete")+SUMIFS(Scores!$Q$5:$Q$16,Scores!$D$5:$D$16,$B12,Scores!$V$5:$V$16,"Complete")</f>
        <v>0</v>
      </c>
      <c r="L12" s="73">
        <f t="shared" si="2"/>
        <v>0</v>
      </c>
      <c r="M12" s="73">
        <f>SUMIFS(Scores!$T$5:$T$16,Scores!$C$5:$C$16,$B12)+SUMIFS(Scores!$U$5:$U$16,Scores!$D$5:$D$16,$B12)</f>
        <v>0</v>
      </c>
      <c r="N12" s="74">
        <f t="shared" si="3"/>
        <v>500500000.09600002</v>
      </c>
    </row>
  </sheetData>
  <sheetProtection sheet="1" objects="1" scenarios="1"/>
  <mergeCells count="1">
    <mergeCell ref="A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8"/>
  <sheetViews>
    <sheetView workbookViewId="0">
      <selection activeCell="T10" sqref="T10"/>
    </sheetView>
  </sheetViews>
  <sheetFormatPr defaultRowHeight="14.25"/>
  <cols>
    <col min="1" max="1" width="6" customWidth="1"/>
    <col min="2" max="2" width="18" customWidth="1"/>
    <col min="3" max="10" width="8.375" customWidth="1"/>
    <col min="11" max="11" width="11.125" customWidth="1"/>
    <col min="12" max="12" width="8.375" customWidth="1"/>
    <col min="14" max="14" width="14" customWidth="1"/>
    <col min="15" max="15" width="18" customWidth="1"/>
    <col min="16" max="16" width="8" customWidth="1"/>
    <col min="17" max="17" width="18" customWidth="1"/>
    <col min="18" max="18" width="8" customWidth="1"/>
    <col min="19" max="19" width="18" customWidth="1"/>
  </cols>
  <sheetData>
    <row r="1" spans="1:19" ht="27.95" customHeight="1">
      <c r="A1" s="78" t="s">
        <v>79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</row>
    <row r="3" spans="1:19" s="41" customFormat="1" ht="15">
      <c r="A3" s="83" t="s">
        <v>80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N3" s="83" t="s">
        <v>81</v>
      </c>
      <c r="O3" s="84"/>
      <c r="P3" s="84"/>
      <c r="Q3" s="84"/>
      <c r="R3" s="84"/>
      <c r="S3" s="84"/>
    </row>
    <row r="4" spans="1:19" s="41" customFormat="1" ht="30">
      <c r="A4" s="34" t="s">
        <v>82</v>
      </c>
      <c r="B4" s="35" t="s">
        <v>66</v>
      </c>
      <c r="C4" s="35" t="s">
        <v>68</v>
      </c>
      <c r="D4" s="35" t="s">
        <v>69</v>
      </c>
      <c r="E4" s="35" t="s">
        <v>70</v>
      </c>
      <c r="F4" s="35" t="s">
        <v>71</v>
      </c>
      <c r="G4" s="35" t="s">
        <v>72</v>
      </c>
      <c r="H4" s="35" t="s">
        <v>73</v>
      </c>
      <c r="I4" s="35" t="s">
        <v>104</v>
      </c>
      <c r="J4" s="35" t="s">
        <v>105</v>
      </c>
      <c r="K4" s="35" t="s">
        <v>107</v>
      </c>
      <c r="L4" s="36" t="s">
        <v>83</v>
      </c>
      <c r="N4" s="42" t="s">
        <v>84</v>
      </c>
      <c r="O4" s="42" t="s">
        <v>44</v>
      </c>
      <c r="P4" s="42" t="s">
        <v>85</v>
      </c>
      <c r="Q4" s="42" t="s">
        <v>45</v>
      </c>
      <c r="R4" s="42" t="s">
        <v>85</v>
      </c>
      <c r="S4" s="42" t="s">
        <v>58</v>
      </c>
    </row>
    <row r="5" spans="1:19" s="41" customFormat="1">
      <c r="A5" s="43">
        <v>1</v>
      </c>
      <c r="B5" s="44" t="str">
        <f>INDEX(Calculations!$B$5:$B$8,MATCH(LARGE(Calculations!$N$5:$N$8,$A5),Calculations!$N$5:$N$8,0))</f>
        <v>Team A1</v>
      </c>
      <c r="C5" s="45">
        <f>INDEX(Calculations!$D$5:$D$8,MATCH($B5,Calculations!$B$5:$B$8,0))</f>
        <v>0</v>
      </c>
      <c r="D5" s="45">
        <f>INDEX(Calculations!$E$5:$E$8,MATCH($B5,Calculations!$B$5:$B$8,0))</f>
        <v>0</v>
      </c>
      <c r="E5" s="45">
        <f>INDEX(Calculations!$F$5:$F$8,MATCH($B5,Calculations!$B$5:$B$8,0))</f>
        <v>0</v>
      </c>
      <c r="F5" s="45">
        <f>INDEX(Calculations!$G$5:$G$8,MATCH($B5,Calculations!$B$5:$B$8,0))</f>
        <v>0</v>
      </c>
      <c r="G5" s="45">
        <f>INDEX(Calculations!$H$5:$H$8,MATCH($B5,Calculations!$B$5:$B$8,0))</f>
        <v>0</v>
      </c>
      <c r="H5" s="45">
        <f>INDEX(Calculations!$I$5:$I$8,MATCH($B5,Calculations!$B$5:$B$8,0))</f>
        <v>0</v>
      </c>
      <c r="I5" s="45">
        <f>INDEX(Calculations!$J$5:$J$8,MATCH($B5,Calculations!$B$5:$B$8,0))</f>
        <v>0</v>
      </c>
      <c r="J5" s="45">
        <f>INDEX(Calculations!$K$5:$K$8,MATCH($B5,Calculations!$B$5:$B$8,0))</f>
        <v>0</v>
      </c>
      <c r="K5" s="45">
        <f>INDEX(Calculations!$L$5:$L$8,MATCH($B5,Calculations!$B$5:$B$8,0))</f>
        <v>0</v>
      </c>
      <c r="L5" s="46">
        <f>INDEX(Calculations!$M$5:$M$8,MATCH($B5,Calculations!$B$5:$B$8,0))</f>
        <v>0</v>
      </c>
      <c r="N5" s="47" t="s">
        <v>86</v>
      </c>
      <c r="O5" s="48" t="str">
        <f>$B$5</f>
        <v>Team A1</v>
      </c>
      <c r="P5" s="49">
        <v>3</v>
      </c>
      <c r="Q5" s="48" t="str">
        <f>$B$14</f>
        <v>Team B2</v>
      </c>
      <c r="R5" s="49">
        <v>2</v>
      </c>
      <c r="S5" s="50" t="str">
        <f>IF(OR(P5="",R5=""),"",IF(P5&gt;R5,O5,Q5))</f>
        <v>Team A1</v>
      </c>
    </row>
    <row r="6" spans="1:19" s="41" customFormat="1">
      <c r="A6" s="43">
        <v>2</v>
      </c>
      <c r="B6" s="44" t="str">
        <f>INDEX(Calculations!$B$5:$B$8,MATCH(LARGE(Calculations!$N$5:$N$8,$A6),Calculations!$N$5:$N$8,0))</f>
        <v>Team A2</v>
      </c>
      <c r="C6" s="45">
        <f>INDEX(Calculations!$D$5:$D$8,MATCH($B6,Calculations!$B$5:$B$8,0))</f>
        <v>0</v>
      </c>
      <c r="D6" s="45">
        <f>INDEX(Calculations!$E$5:$E$8,MATCH($B6,Calculations!$B$5:$B$8,0))</f>
        <v>0</v>
      </c>
      <c r="E6" s="45">
        <f>INDEX(Calculations!$F$5:$F$8,MATCH($B6,Calculations!$B$5:$B$8,0))</f>
        <v>0</v>
      </c>
      <c r="F6" s="45">
        <f>INDEX(Calculations!$G$5:$G$8,MATCH($B6,Calculations!$B$5:$B$8,0))</f>
        <v>0</v>
      </c>
      <c r="G6" s="45">
        <f>INDEX(Calculations!$H$5:$H$8,MATCH($B6,Calculations!$B$5:$B$8,0))</f>
        <v>0</v>
      </c>
      <c r="H6" s="45">
        <f>INDEX(Calculations!$I$5:$I$8,MATCH($B6,Calculations!$B$5:$B$8,0))</f>
        <v>0</v>
      </c>
      <c r="I6" s="45">
        <f>INDEX(Calculations!$J$5:$J$8,MATCH($B6,Calculations!$B$5:$B$8,0))</f>
        <v>0</v>
      </c>
      <c r="J6" s="45">
        <f>INDEX(Calculations!$K$5:$K$8,MATCH($B6,Calculations!$B$5:$B$8,0))</f>
        <v>0</v>
      </c>
      <c r="K6" s="45">
        <f>INDEX(Calculations!$L$5:$L$8,MATCH($B6,Calculations!$B$5:$B$8,0))</f>
        <v>0</v>
      </c>
      <c r="L6" s="46">
        <f>INDEX(Calculations!$M$5:$M$8,MATCH($B6,Calculations!$B$5:$B$8,0))</f>
        <v>0</v>
      </c>
      <c r="N6" s="51" t="s">
        <v>87</v>
      </c>
      <c r="O6" s="41" t="str">
        <f>$B$13</f>
        <v>Team B1</v>
      </c>
      <c r="P6" s="52">
        <v>3</v>
      </c>
      <c r="Q6" s="41" t="str">
        <f>$B$6</f>
        <v>Team A2</v>
      </c>
      <c r="R6" s="52">
        <v>0</v>
      </c>
      <c r="S6" s="53" t="str">
        <f>IF(OR(P6="",R6=""),"",IF(P6&gt;R6,O6,Q6))</f>
        <v>Team B1</v>
      </c>
    </row>
    <row r="7" spans="1:19" s="41" customFormat="1">
      <c r="A7" s="43">
        <v>3</v>
      </c>
      <c r="B7" s="44" t="str">
        <f>INDEX(Calculations!$B$5:$B$8,MATCH(LARGE(Calculations!$N$5:$N$8,$A7),Calculations!$N$5:$N$8,0))</f>
        <v>Team A3</v>
      </c>
      <c r="C7" s="45">
        <f>INDEX(Calculations!$D$5:$D$8,MATCH($B7,Calculations!$B$5:$B$8,0))</f>
        <v>0</v>
      </c>
      <c r="D7" s="45">
        <f>INDEX(Calculations!$E$5:$E$8,MATCH($B7,Calculations!$B$5:$B$8,0))</f>
        <v>0</v>
      </c>
      <c r="E7" s="45">
        <f>INDEX(Calculations!$F$5:$F$8,MATCH($B7,Calculations!$B$5:$B$8,0))</f>
        <v>0</v>
      </c>
      <c r="F7" s="45">
        <f>INDEX(Calculations!$G$5:$G$8,MATCH($B7,Calculations!$B$5:$B$8,0))</f>
        <v>0</v>
      </c>
      <c r="G7" s="45">
        <f>INDEX(Calculations!$H$5:$H$8,MATCH($B7,Calculations!$B$5:$B$8,0))</f>
        <v>0</v>
      </c>
      <c r="H7" s="45">
        <f>INDEX(Calculations!$I$5:$I$8,MATCH($B7,Calculations!$B$5:$B$8,0))</f>
        <v>0</v>
      </c>
      <c r="I7" s="45">
        <f>INDEX(Calculations!$J$5:$J$8,MATCH($B7,Calculations!$B$5:$B$8,0))</f>
        <v>0</v>
      </c>
      <c r="J7" s="45">
        <f>INDEX(Calculations!$K$5:$K$8,MATCH($B7,Calculations!$B$5:$B$8,0))</f>
        <v>0</v>
      </c>
      <c r="K7" s="45">
        <f>INDEX(Calculations!$L$5:$L$8,MATCH($B7,Calculations!$B$5:$B$8,0))</f>
        <v>0</v>
      </c>
      <c r="L7" s="46">
        <f>INDEX(Calculations!$M$5:$M$8,MATCH($B7,Calculations!$B$5:$B$8,0))</f>
        <v>0</v>
      </c>
      <c r="N7" s="51"/>
      <c r="P7" s="52"/>
      <c r="R7" s="52"/>
      <c r="S7" s="53"/>
    </row>
    <row r="8" spans="1:19" s="41" customFormat="1">
      <c r="A8" s="54">
        <v>4</v>
      </c>
      <c r="B8" s="55" t="str">
        <f>INDEX(Calculations!$B$5:$B$8,MATCH(LARGE(Calculations!$N$5:$N$8,$A8),Calculations!$N$5:$N$8,0))</f>
        <v>Team A4</v>
      </c>
      <c r="C8" s="56">
        <f>INDEX(Calculations!$D$5:$D$8,MATCH($B8,Calculations!$B$5:$B$8,0))</f>
        <v>0</v>
      </c>
      <c r="D8" s="56">
        <f>INDEX(Calculations!$E$5:$E$8,MATCH($B8,Calculations!$B$5:$B$8,0))</f>
        <v>0</v>
      </c>
      <c r="E8" s="56">
        <f>INDEX(Calculations!$F$5:$F$8,MATCH($B8,Calculations!$B$5:$B$8,0))</f>
        <v>0</v>
      </c>
      <c r="F8" s="56">
        <f>INDEX(Calculations!$G$5:$G$8,MATCH($B8,Calculations!$B$5:$B$8,0))</f>
        <v>0</v>
      </c>
      <c r="G8" s="56">
        <f>INDEX(Calculations!$H$5:$H$8,MATCH($B8,Calculations!$B$5:$B$8,0))</f>
        <v>0</v>
      </c>
      <c r="H8" s="56">
        <f>INDEX(Calculations!$I$5:$I$8,MATCH($B8,Calculations!$B$5:$B$8,0))</f>
        <v>0</v>
      </c>
      <c r="I8" s="56">
        <f>INDEX(Calculations!$J$5:$J$8,MATCH($B8,Calculations!$B$5:$B$8,0))</f>
        <v>0</v>
      </c>
      <c r="J8" s="56">
        <f>INDEX(Calculations!$K$5:$K$8,MATCH($B8,Calculations!$B$5:$B$8,0))</f>
        <v>0</v>
      </c>
      <c r="K8" s="56">
        <f>INDEX(Calculations!$L$5:$L$8,MATCH($B8,Calculations!$B$5:$B$8,0))</f>
        <v>0</v>
      </c>
      <c r="L8" s="57">
        <f>INDEX(Calculations!$M$5:$M$8,MATCH($B8,Calculations!$B$5:$B$8,0))</f>
        <v>0</v>
      </c>
      <c r="N8" s="51" t="s">
        <v>88</v>
      </c>
      <c r="O8" s="41" t="str">
        <f>IF(S5="","",S5)</f>
        <v>Team A1</v>
      </c>
      <c r="P8" s="52">
        <v>3</v>
      </c>
      <c r="Q8" s="41" t="str">
        <f>IF(S6="","",S6)</f>
        <v>Team B1</v>
      </c>
      <c r="R8" s="52">
        <v>2</v>
      </c>
      <c r="S8" s="53" t="str">
        <f>IF(OR(P8="",R8=""),"",IF(P8&gt;R8,O8,Q8))</f>
        <v>Team A1</v>
      </c>
    </row>
    <row r="9" spans="1:19" s="41" customFormat="1">
      <c r="N9" s="58" t="s">
        <v>89</v>
      </c>
      <c r="O9" s="59" t="str">
        <f>IF(S5="","",IF(S5=O5,Q5,O5))</f>
        <v>Team B2</v>
      </c>
      <c r="P9" s="60">
        <v>2</v>
      </c>
      <c r="Q9" s="59" t="str">
        <f>IF(S6="","",IF(S6=O6,Q6,O6))</f>
        <v>Team A2</v>
      </c>
      <c r="R9" s="60">
        <v>3</v>
      </c>
      <c r="S9" s="61" t="str">
        <f>IF(OR(P9="",R9=""),"",IF(P9&gt;R9,O9,Q9))</f>
        <v>Team A2</v>
      </c>
    </row>
    <row r="10" spans="1:19" s="41" customFormat="1"/>
    <row r="11" spans="1:19" s="41" customFormat="1" ht="15">
      <c r="A11" s="83" t="s">
        <v>90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</row>
    <row r="12" spans="1:19" s="41" customFormat="1" ht="45">
      <c r="A12" s="34" t="s">
        <v>82</v>
      </c>
      <c r="B12" s="35" t="s">
        <v>66</v>
      </c>
      <c r="C12" s="35" t="s">
        <v>68</v>
      </c>
      <c r="D12" s="35" t="s">
        <v>69</v>
      </c>
      <c r="E12" s="35" t="s">
        <v>70</v>
      </c>
      <c r="F12" s="35" t="s">
        <v>71</v>
      </c>
      <c r="G12" s="35" t="s">
        <v>72</v>
      </c>
      <c r="H12" s="35" t="s">
        <v>73</v>
      </c>
      <c r="I12" s="35" t="s">
        <v>74</v>
      </c>
      <c r="J12" s="35" t="s">
        <v>75</v>
      </c>
      <c r="K12" s="35" t="s">
        <v>106</v>
      </c>
      <c r="L12" s="36" t="s">
        <v>83</v>
      </c>
      <c r="N12" s="80" t="s">
        <v>91</v>
      </c>
      <c r="O12" s="79"/>
      <c r="P12" s="79"/>
      <c r="Q12" s="79"/>
      <c r="R12" s="79"/>
      <c r="S12" s="79"/>
    </row>
    <row r="13" spans="1:19" s="41" customFormat="1">
      <c r="A13" s="62">
        <v>1</v>
      </c>
      <c r="B13" s="63" t="str">
        <f>INDEX(Calculations!$B$9:$B$12,MATCH(LARGE(Calculations!$N$9:$N$12,$A13),Calculations!$N$9:$N$12,0))</f>
        <v>Team B1</v>
      </c>
      <c r="C13" s="64">
        <f>INDEX(Calculations!$D$9:$D$12,MATCH($B13,Calculations!$B$9:$B$12,0))</f>
        <v>0</v>
      </c>
      <c r="D13" s="64">
        <f>INDEX(Calculations!$E$9:$E$12,MATCH($B13,Calculations!$B$9:$B$12,0))</f>
        <v>0</v>
      </c>
      <c r="E13" s="64">
        <f>INDEX(Calculations!$F$9:$F$12,MATCH($B13,Calculations!$B$9:$B$12,0))</f>
        <v>0</v>
      </c>
      <c r="F13" s="64">
        <f>INDEX(Calculations!$G$9:$G$12,MATCH($B13,Calculations!$B$9:$B$12,0))</f>
        <v>0</v>
      </c>
      <c r="G13" s="64">
        <f>INDEX(Calculations!$H$9:$H$12,MATCH($B13,Calculations!$B$9:$B$12,0))</f>
        <v>0</v>
      </c>
      <c r="H13" s="64">
        <f>INDEX(Calculations!$I$9:$I$12,MATCH($B13,Calculations!$B$9:$B$12,0))</f>
        <v>0</v>
      </c>
      <c r="I13" s="64">
        <f>INDEX(Calculations!$J$9:$J$12,MATCH($B13,Calculations!$B$9:$B$12,0))</f>
        <v>0</v>
      </c>
      <c r="J13" s="64">
        <f>INDEX(Calculations!$K$9:$K$12,MATCH($B13,Calculations!$B$9:$B$12,0))</f>
        <v>0</v>
      </c>
      <c r="K13" s="64">
        <f>INDEX(Calculations!$L$9:$L$12,MATCH($B13,Calculations!$B$9:$B$12,0))</f>
        <v>0</v>
      </c>
      <c r="L13" s="65">
        <f>INDEX(Calculations!$M$9:$M$12,MATCH($B13,Calculations!$B$9:$B$12,0))</f>
        <v>0</v>
      </c>
      <c r="N13" s="79"/>
      <c r="O13" s="79"/>
      <c r="P13" s="79"/>
      <c r="Q13" s="79"/>
      <c r="R13" s="79"/>
      <c r="S13" s="79"/>
    </row>
    <row r="14" spans="1:19" s="41" customFormat="1">
      <c r="A14" s="62">
        <v>2</v>
      </c>
      <c r="B14" s="63" t="str">
        <f>INDEX(Calculations!$B$9:$B$12,MATCH(LARGE(Calculations!$N$9:$N$12,$A14),Calculations!$N$9:$N$12,0))</f>
        <v>Team B2</v>
      </c>
      <c r="C14" s="64">
        <f>INDEX(Calculations!$D$9:$D$12,MATCH($B14,Calculations!$B$9:$B$12,0))</f>
        <v>0</v>
      </c>
      <c r="D14" s="64">
        <f>INDEX(Calculations!$E$9:$E$12,MATCH($B14,Calculations!$B$9:$B$12,0))</f>
        <v>0</v>
      </c>
      <c r="E14" s="64">
        <f>INDEX(Calculations!$F$9:$F$12,MATCH($B14,Calculations!$B$9:$B$12,0))</f>
        <v>0</v>
      </c>
      <c r="F14" s="64">
        <f>INDEX(Calculations!$G$9:$G$12,MATCH($B14,Calculations!$B$9:$B$12,0))</f>
        <v>0</v>
      </c>
      <c r="G14" s="64">
        <f>INDEX(Calculations!$H$9:$H$12,MATCH($B14,Calculations!$B$9:$B$12,0))</f>
        <v>0</v>
      </c>
      <c r="H14" s="64">
        <f>INDEX(Calculations!$I$9:$I$12,MATCH($B14,Calculations!$B$9:$B$12,0))</f>
        <v>0</v>
      </c>
      <c r="I14" s="64">
        <f>INDEX(Calculations!$J$9:$J$12,MATCH($B14,Calculations!$B$9:$B$12,0))</f>
        <v>0</v>
      </c>
      <c r="J14" s="64">
        <f>INDEX(Calculations!$K$9:$K$12,MATCH($B14,Calculations!$B$9:$B$12,0))</f>
        <v>0</v>
      </c>
      <c r="K14" s="64">
        <f>INDEX(Calculations!$L$9:$L$12,MATCH($B14,Calculations!$B$9:$B$12,0))</f>
        <v>0</v>
      </c>
      <c r="L14" s="65">
        <f>INDEX(Calculations!$M$9:$M$12,MATCH($B14,Calculations!$B$9:$B$12,0))</f>
        <v>0</v>
      </c>
      <c r="N14" s="79"/>
      <c r="O14" s="79"/>
      <c r="P14" s="79"/>
      <c r="Q14" s="79"/>
      <c r="R14" s="79"/>
      <c r="S14" s="79"/>
    </row>
    <row r="15" spans="1:19" s="41" customFormat="1">
      <c r="A15" s="62">
        <v>3</v>
      </c>
      <c r="B15" s="63" t="str">
        <f>INDEX(Calculations!$B$9:$B$12,MATCH(LARGE(Calculations!$N$9:$N$12,$A15),Calculations!$N$9:$N$12,0))</f>
        <v>Team B3</v>
      </c>
      <c r="C15" s="64">
        <f>INDEX(Calculations!$D$9:$D$12,MATCH($B15,Calculations!$B$9:$B$12,0))</f>
        <v>0</v>
      </c>
      <c r="D15" s="64">
        <f>INDEX(Calculations!$E$9:$E$12,MATCH($B15,Calculations!$B$9:$B$12,0))</f>
        <v>0</v>
      </c>
      <c r="E15" s="64">
        <f>INDEX(Calculations!$F$9:$F$12,MATCH($B15,Calculations!$B$9:$B$12,0))</f>
        <v>0</v>
      </c>
      <c r="F15" s="64">
        <f>INDEX(Calculations!$G$9:$G$12,MATCH($B15,Calculations!$B$9:$B$12,0))</f>
        <v>0</v>
      </c>
      <c r="G15" s="64">
        <f>INDEX(Calculations!$H$9:$H$12,MATCH($B15,Calculations!$B$9:$B$12,0))</f>
        <v>0</v>
      </c>
      <c r="H15" s="64">
        <f>INDEX(Calculations!$I$9:$I$12,MATCH($B15,Calculations!$B$9:$B$12,0))</f>
        <v>0</v>
      </c>
      <c r="I15" s="64">
        <f>INDEX(Calculations!$J$9:$J$12,MATCH($B15,Calculations!$B$9:$B$12,0))</f>
        <v>0</v>
      </c>
      <c r="J15" s="64">
        <f>INDEX(Calculations!$K$9:$K$12,MATCH($B15,Calculations!$B$9:$B$12,0))</f>
        <v>0</v>
      </c>
      <c r="K15" s="64">
        <f>INDEX(Calculations!$L$9:$L$12,MATCH($B15,Calculations!$B$9:$B$12,0))</f>
        <v>0</v>
      </c>
      <c r="L15" s="65">
        <f>INDEX(Calculations!$M$9:$M$12,MATCH($B15,Calculations!$B$9:$B$12,0))</f>
        <v>0</v>
      </c>
      <c r="N15" s="79"/>
      <c r="O15" s="79"/>
      <c r="P15" s="79"/>
      <c r="Q15" s="79"/>
      <c r="R15" s="79"/>
      <c r="S15" s="79"/>
    </row>
    <row r="16" spans="1:19" s="41" customFormat="1">
      <c r="A16" s="66">
        <v>4</v>
      </c>
      <c r="B16" s="67" t="str">
        <f>INDEX(Calculations!$B$9:$B$12,MATCH(LARGE(Calculations!$N$9:$N$12,$A16),Calculations!$N$9:$N$12,0))</f>
        <v>Team B4</v>
      </c>
      <c r="C16" s="68">
        <f>INDEX(Calculations!$D$9:$D$12,MATCH($B16,Calculations!$B$9:$B$12,0))</f>
        <v>0</v>
      </c>
      <c r="D16" s="68">
        <f>INDEX(Calculations!$E$9:$E$12,MATCH($B16,Calculations!$B$9:$B$12,0))</f>
        <v>0</v>
      </c>
      <c r="E16" s="68">
        <f>INDEX(Calculations!$F$9:$F$12,MATCH($B16,Calculations!$B$9:$B$12,0))</f>
        <v>0</v>
      </c>
      <c r="F16" s="68">
        <f>INDEX(Calculations!$G$9:$G$12,MATCH($B16,Calculations!$B$9:$B$12,0))</f>
        <v>0</v>
      </c>
      <c r="G16" s="68">
        <f>INDEX(Calculations!$H$9:$H$12,MATCH($B16,Calculations!$B$9:$B$12,0))</f>
        <v>0</v>
      </c>
      <c r="H16" s="68">
        <f>INDEX(Calculations!$I$9:$I$12,MATCH($B16,Calculations!$B$9:$B$12,0))</f>
        <v>0</v>
      </c>
      <c r="I16" s="68">
        <f>INDEX(Calculations!$J$9:$J$12,MATCH($B16,Calculations!$B$9:$B$12,0))</f>
        <v>0</v>
      </c>
      <c r="J16" s="68">
        <f>INDEX(Calculations!$K$9:$K$12,MATCH($B16,Calculations!$B$9:$B$12,0))</f>
        <v>0</v>
      </c>
      <c r="K16" s="68">
        <f>INDEX(Calculations!$L$9:$L$12,MATCH($B16,Calculations!$B$9:$B$12,0))</f>
        <v>0</v>
      </c>
      <c r="L16" s="69">
        <f>INDEX(Calculations!$M$9:$M$12,MATCH($B16,Calculations!$B$9:$B$12,0))</f>
        <v>0</v>
      </c>
      <c r="N16" s="79"/>
      <c r="O16" s="79"/>
      <c r="P16" s="79"/>
      <c r="Q16" s="79"/>
      <c r="R16" s="79"/>
      <c r="S16" s="79"/>
    </row>
    <row r="17" spans="14:19">
      <c r="N17" s="79"/>
      <c r="O17" s="79"/>
      <c r="P17" s="79"/>
      <c r="Q17" s="79"/>
      <c r="R17" s="79"/>
      <c r="S17" s="79"/>
    </row>
    <row r="18" spans="14:19">
      <c r="N18" s="79"/>
      <c r="O18" s="79"/>
      <c r="P18" s="79"/>
      <c r="Q18" s="79"/>
      <c r="R18" s="79"/>
      <c r="S18" s="79"/>
    </row>
  </sheetData>
  <mergeCells count="5">
    <mergeCell ref="A1:S1"/>
    <mergeCell ref="A3:L3"/>
    <mergeCell ref="A11:L11"/>
    <mergeCell ref="N3:S3"/>
    <mergeCell ref="N12:S18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Setup</vt:lpstr>
      <vt:lpstr>Notes</vt:lpstr>
      <vt:lpstr>Scores</vt:lpstr>
      <vt:lpstr>Calculations</vt:lpstr>
      <vt:lpstr>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Brian Minikin</cp:lastModifiedBy>
  <dcterms:created xsi:type="dcterms:W3CDTF">2026-06-30T03:28:58Z</dcterms:created>
  <dcterms:modified xsi:type="dcterms:W3CDTF">2026-07-27T09:13:52Z</dcterms:modified>
</cp:coreProperties>
</file>