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SMT Project/RATs/"/>
    </mc:Choice>
  </mc:AlternateContent>
  <xr:revisionPtr revIDLastSave="0" documentId="8_{55A1E15C-E535-415E-9652-E5FB302430DC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HOME" sheetId="1" r:id="rId1"/>
    <sheet name="Governance Assessment" sheetId="2" r:id="rId2"/>
    <sheet name="Criteria Guide" sheetId="3" r:id="rId3"/>
    <sheet name="Priority Action Plan" sheetId="4" r:id="rId4"/>
    <sheet name="Dashboard" sheetId="5" r:id="rId5"/>
    <sheet name="Technic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6" l="1"/>
  <c r="C44" i="6"/>
  <c r="B44" i="6"/>
  <c r="A44" i="6"/>
  <c r="D43" i="6"/>
  <c r="C43" i="6"/>
  <c r="B43" i="6"/>
  <c r="A43" i="6"/>
  <c r="D42" i="6"/>
  <c r="C42" i="6"/>
  <c r="B42" i="6"/>
  <c r="A42" i="6"/>
  <c r="D41" i="6"/>
  <c r="C41" i="6"/>
  <c r="B41" i="6"/>
  <c r="A41" i="6"/>
  <c r="D40" i="6"/>
  <c r="C40" i="6"/>
  <c r="B40" i="6"/>
  <c r="A40" i="6"/>
  <c r="D39" i="6"/>
  <c r="C39" i="6"/>
  <c r="B39" i="6"/>
  <c r="A39" i="6"/>
  <c r="D38" i="6"/>
  <c r="C38" i="6"/>
  <c r="B38" i="6"/>
  <c r="A38" i="6"/>
  <c r="D37" i="6"/>
  <c r="C37" i="6"/>
  <c r="B37" i="6"/>
  <c r="A37" i="6"/>
  <c r="D36" i="6"/>
  <c r="C36" i="6"/>
  <c r="B36" i="6"/>
  <c r="A36" i="6"/>
  <c r="D35" i="6"/>
  <c r="C35" i="6"/>
  <c r="B35" i="6"/>
  <c r="A35" i="6"/>
  <c r="D34" i="6"/>
  <c r="C34" i="6"/>
  <c r="B34" i="6"/>
  <c r="A34" i="6"/>
  <c r="D33" i="6"/>
  <c r="C33" i="6"/>
  <c r="B33" i="6"/>
  <c r="A33" i="6"/>
  <c r="D32" i="6"/>
  <c r="C32" i="6"/>
  <c r="B32" i="6"/>
  <c r="A32" i="6"/>
  <c r="D31" i="6"/>
  <c r="C31" i="6"/>
  <c r="B31" i="6"/>
  <c r="A31" i="6"/>
  <c r="D30" i="6"/>
  <c r="C30" i="6"/>
  <c r="B30" i="6"/>
  <c r="A30" i="6"/>
  <c r="D29" i="6"/>
  <c r="C29" i="6"/>
  <c r="B29" i="6"/>
  <c r="A29" i="6"/>
  <c r="D28" i="6"/>
  <c r="C28" i="6"/>
  <c r="B28" i="6"/>
  <c r="A28" i="6"/>
  <c r="D27" i="6"/>
  <c r="C27" i="6"/>
  <c r="B27" i="6"/>
  <c r="A27" i="6"/>
  <c r="D26" i="6"/>
  <c r="C26" i="6"/>
  <c r="B26" i="6"/>
  <c r="A26" i="6"/>
  <c r="D25" i="6"/>
  <c r="C25" i="6"/>
  <c r="B25" i="6"/>
  <c r="A25" i="6"/>
  <c r="D24" i="6"/>
  <c r="C24" i="6"/>
  <c r="B24" i="6"/>
  <c r="A24" i="6"/>
  <c r="D23" i="6"/>
  <c r="C23" i="6"/>
  <c r="B23" i="6"/>
  <c r="A23" i="6"/>
  <c r="D22" i="6"/>
  <c r="C22" i="6"/>
  <c r="B22" i="6"/>
  <c r="A22" i="6"/>
  <c r="D21" i="6"/>
  <c r="C21" i="6"/>
  <c r="B21" i="6"/>
  <c r="A21" i="6"/>
  <c r="D20" i="6"/>
  <c r="C20" i="6"/>
  <c r="B20" i="6"/>
  <c r="A20" i="6"/>
  <c r="D19" i="6"/>
  <c r="C19" i="6"/>
  <c r="B19" i="6"/>
  <c r="A19" i="6"/>
  <c r="D18" i="6"/>
  <c r="C18" i="6"/>
  <c r="B18" i="6"/>
  <c r="A18" i="6"/>
  <c r="D17" i="6"/>
  <c r="C17" i="6"/>
  <c r="B17" i="6"/>
  <c r="A17" i="6"/>
  <c r="D16" i="6"/>
  <c r="C16" i="6"/>
  <c r="B16" i="6"/>
  <c r="A16" i="6"/>
  <c r="D15" i="6"/>
  <c r="C15" i="6"/>
  <c r="B15" i="6"/>
  <c r="A15" i="6"/>
  <c r="D14" i="6"/>
  <c r="C14" i="6"/>
  <c r="B14" i="6"/>
  <c r="A14" i="6"/>
  <c r="D13" i="6"/>
  <c r="C13" i="6"/>
  <c r="B13" i="6"/>
  <c r="A13" i="6"/>
  <c r="D12" i="6"/>
  <c r="C12" i="6"/>
  <c r="B12" i="6"/>
  <c r="A12" i="6"/>
  <c r="D11" i="6"/>
  <c r="C11" i="6"/>
  <c r="B11" i="6"/>
  <c r="A11" i="6"/>
  <c r="D10" i="6"/>
  <c r="C10" i="6"/>
  <c r="B10" i="6"/>
  <c r="A10" i="6"/>
  <c r="D9" i="6"/>
  <c r="C9" i="6"/>
  <c r="B9" i="6"/>
  <c r="A9" i="6"/>
  <c r="D8" i="6"/>
  <c r="C8" i="6"/>
  <c r="B8" i="6"/>
  <c r="A8" i="6"/>
  <c r="D7" i="6"/>
  <c r="C7" i="6"/>
  <c r="B7" i="6"/>
  <c r="A7" i="6"/>
  <c r="D6" i="6"/>
  <c r="C6" i="6"/>
  <c r="B6" i="6"/>
  <c r="A6" i="6"/>
  <c r="D5" i="6"/>
  <c r="C5" i="6"/>
  <c r="B5" i="6"/>
  <c r="A5" i="6"/>
  <c r="E23" i="5"/>
  <c r="C23" i="5"/>
  <c r="B23" i="5"/>
  <c r="G23" i="5" s="1"/>
  <c r="E22" i="5"/>
  <c r="C22" i="5"/>
  <c r="B22" i="5"/>
  <c r="G22" i="5" s="1"/>
  <c r="E21" i="5"/>
  <c r="C21" i="5"/>
  <c r="B21" i="5"/>
  <c r="F21" i="5" s="1"/>
  <c r="E20" i="5"/>
  <c r="C20" i="5"/>
  <c r="B20" i="5"/>
  <c r="G20" i="5" s="1"/>
  <c r="E19" i="5"/>
  <c r="C19" i="5"/>
  <c r="B19" i="5"/>
  <c r="F19" i="5" s="1"/>
  <c r="E18" i="5"/>
  <c r="C18" i="5"/>
  <c r="B18" i="5"/>
  <c r="G18" i="5" s="1"/>
  <c r="E17" i="5"/>
  <c r="C17" i="5"/>
  <c r="B17" i="5"/>
  <c r="F17" i="5" s="1"/>
  <c r="E16" i="5"/>
  <c r="C16" i="5"/>
  <c r="B16" i="5"/>
  <c r="G16" i="5" s="1"/>
  <c r="E15" i="5"/>
  <c r="C15" i="5"/>
  <c r="B15" i="5"/>
  <c r="F15" i="5" s="1"/>
  <c r="E14" i="5"/>
  <c r="C14" i="5"/>
  <c r="B14" i="5"/>
  <c r="E10" i="5"/>
  <c r="E9" i="5"/>
  <c r="E8" i="5"/>
  <c r="E7" i="5"/>
  <c r="E6" i="5"/>
  <c r="B6" i="5"/>
  <c r="B7" i="5" s="1"/>
  <c r="E5" i="5"/>
  <c r="B5" i="5"/>
  <c r="A2" i="5"/>
  <c r="M44" i="2"/>
  <c r="I44" i="6" s="1"/>
  <c r="L44" i="2"/>
  <c r="H44" i="6" s="1"/>
  <c r="K44" i="2"/>
  <c r="G44" i="6" s="1"/>
  <c r="J44" i="2"/>
  <c r="F44" i="6" s="1"/>
  <c r="I44" i="2"/>
  <c r="E44" i="6" s="1"/>
  <c r="F44" i="2"/>
  <c r="M43" i="2"/>
  <c r="I43" i="6" s="1"/>
  <c r="L43" i="2"/>
  <c r="H43" i="6" s="1"/>
  <c r="K43" i="2"/>
  <c r="G43" i="6" s="1"/>
  <c r="J43" i="2"/>
  <c r="F43" i="6" s="1"/>
  <c r="I43" i="2"/>
  <c r="E43" i="6" s="1"/>
  <c r="F43" i="2"/>
  <c r="M42" i="2"/>
  <c r="I42" i="6" s="1"/>
  <c r="L42" i="2"/>
  <c r="H42" i="6" s="1"/>
  <c r="K42" i="2"/>
  <c r="G42" i="6" s="1"/>
  <c r="J42" i="2"/>
  <c r="F42" i="6" s="1"/>
  <c r="I42" i="2"/>
  <c r="E42" i="6" s="1"/>
  <c r="F42" i="2"/>
  <c r="M41" i="2"/>
  <c r="I41" i="6" s="1"/>
  <c r="L41" i="2"/>
  <c r="H41" i="6" s="1"/>
  <c r="K41" i="2"/>
  <c r="G41" i="6" s="1"/>
  <c r="J41" i="2"/>
  <c r="F41" i="6" s="1"/>
  <c r="I41" i="2"/>
  <c r="E41" i="6" s="1"/>
  <c r="F41" i="2"/>
  <c r="M40" i="2"/>
  <c r="I40" i="6" s="1"/>
  <c r="L40" i="2"/>
  <c r="H40" i="6" s="1"/>
  <c r="K40" i="2"/>
  <c r="G40" i="6" s="1"/>
  <c r="J40" i="2"/>
  <c r="F40" i="6" s="1"/>
  <c r="I40" i="2"/>
  <c r="E40" i="6" s="1"/>
  <c r="F40" i="2"/>
  <c r="M39" i="2"/>
  <c r="I39" i="6" s="1"/>
  <c r="L39" i="2"/>
  <c r="H39" i="6" s="1"/>
  <c r="K39" i="2"/>
  <c r="G39" i="6" s="1"/>
  <c r="J39" i="2"/>
  <c r="F39" i="6" s="1"/>
  <c r="I39" i="2"/>
  <c r="E39" i="6" s="1"/>
  <c r="F39" i="2"/>
  <c r="M38" i="2"/>
  <c r="I38" i="6" s="1"/>
  <c r="L38" i="2"/>
  <c r="H38" i="6" s="1"/>
  <c r="K38" i="2"/>
  <c r="G38" i="6" s="1"/>
  <c r="J38" i="2"/>
  <c r="F38" i="6" s="1"/>
  <c r="I38" i="2"/>
  <c r="E38" i="6" s="1"/>
  <c r="F38" i="2"/>
  <c r="M37" i="2"/>
  <c r="I37" i="6" s="1"/>
  <c r="L37" i="2"/>
  <c r="H37" i="6" s="1"/>
  <c r="K37" i="2"/>
  <c r="G37" i="6" s="1"/>
  <c r="J37" i="2"/>
  <c r="F37" i="6" s="1"/>
  <c r="I37" i="2"/>
  <c r="E37" i="6" s="1"/>
  <c r="F37" i="2"/>
  <c r="M36" i="2"/>
  <c r="I36" i="6" s="1"/>
  <c r="L36" i="2"/>
  <c r="H36" i="6" s="1"/>
  <c r="K36" i="2"/>
  <c r="G36" i="6" s="1"/>
  <c r="J36" i="2"/>
  <c r="F36" i="6" s="1"/>
  <c r="I36" i="2"/>
  <c r="E36" i="6" s="1"/>
  <c r="F36" i="2"/>
  <c r="M35" i="2"/>
  <c r="I35" i="6" s="1"/>
  <c r="L35" i="2"/>
  <c r="H35" i="6" s="1"/>
  <c r="K35" i="2"/>
  <c r="G35" i="6" s="1"/>
  <c r="J35" i="2"/>
  <c r="F35" i="6" s="1"/>
  <c r="I35" i="2"/>
  <c r="E35" i="6" s="1"/>
  <c r="F35" i="2"/>
  <c r="M34" i="2"/>
  <c r="I34" i="6" s="1"/>
  <c r="L34" i="2"/>
  <c r="H34" i="6" s="1"/>
  <c r="K34" i="2"/>
  <c r="G34" i="6" s="1"/>
  <c r="J34" i="2"/>
  <c r="F34" i="6" s="1"/>
  <c r="I34" i="2"/>
  <c r="E34" i="6" s="1"/>
  <c r="F34" i="2"/>
  <c r="M33" i="2"/>
  <c r="I33" i="6" s="1"/>
  <c r="L33" i="2"/>
  <c r="H33" i="6" s="1"/>
  <c r="K33" i="2"/>
  <c r="G33" i="6" s="1"/>
  <c r="J33" i="2"/>
  <c r="F33" i="6" s="1"/>
  <c r="I33" i="2"/>
  <c r="E33" i="6" s="1"/>
  <c r="F33" i="2"/>
  <c r="M32" i="2"/>
  <c r="I32" i="6" s="1"/>
  <c r="L32" i="2"/>
  <c r="H32" i="6" s="1"/>
  <c r="K32" i="2"/>
  <c r="G32" i="6" s="1"/>
  <c r="J32" i="2"/>
  <c r="F32" i="6" s="1"/>
  <c r="I32" i="2"/>
  <c r="E32" i="6" s="1"/>
  <c r="F32" i="2"/>
  <c r="M31" i="2"/>
  <c r="I31" i="6" s="1"/>
  <c r="L31" i="2"/>
  <c r="H31" i="6" s="1"/>
  <c r="K31" i="2"/>
  <c r="G31" i="6" s="1"/>
  <c r="J31" i="2"/>
  <c r="F31" i="6" s="1"/>
  <c r="I31" i="2"/>
  <c r="E31" i="6" s="1"/>
  <c r="F31" i="2"/>
  <c r="M30" i="2"/>
  <c r="I30" i="6" s="1"/>
  <c r="L30" i="2"/>
  <c r="H30" i="6" s="1"/>
  <c r="K30" i="2"/>
  <c r="G30" i="6" s="1"/>
  <c r="J30" i="2"/>
  <c r="F30" i="6" s="1"/>
  <c r="I30" i="2"/>
  <c r="E30" i="6" s="1"/>
  <c r="F30" i="2"/>
  <c r="M29" i="2"/>
  <c r="I29" i="6" s="1"/>
  <c r="L29" i="2"/>
  <c r="H29" i="6" s="1"/>
  <c r="K29" i="2"/>
  <c r="G29" i="6" s="1"/>
  <c r="J29" i="2"/>
  <c r="F29" i="6" s="1"/>
  <c r="I29" i="2"/>
  <c r="E29" i="6" s="1"/>
  <c r="F29" i="2"/>
  <c r="M28" i="2"/>
  <c r="I28" i="6" s="1"/>
  <c r="L28" i="2"/>
  <c r="H28" i="6" s="1"/>
  <c r="K28" i="2"/>
  <c r="G28" i="6" s="1"/>
  <c r="J28" i="2"/>
  <c r="F28" i="6" s="1"/>
  <c r="I28" i="2"/>
  <c r="E28" i="6" s="1"/>
  <c r="F28" i="2"/>
  <c r="M27" i="2"/>
  <c r="I27" i="6" s="1"/>
  <c r="L27" i="2"/>
  <c r="H27" i="6" s="1"/>
  <c r="K27" i="2"/>
  <c r="G27" i="6" s="1"/>
  <c r="J27" i="2"/>
  <c r="F27" i="6" s="1"/>
  <c r="I27" i="2"/>
  <c r="E27" i="6" s="1"/>
  <c r="F27" i="2"/>
  <c r="M26" i="2"/>
  <c r="I26" i="6" s="1"/>
  <c r="L26" i="2"/>
  <c r="H26" i="6" s="1"/>
  <c r="K26" i="2"/>
  <c r="G26" i="6" s="1"/>
  <c r="J26" i="2"/>
  <c r="F26" i="6" s="1"/>
  <c r="I26" i="2"/>
  <c r="E26" i="6" s="1"/>
  <c r="F26" i="2"/>
  <c r="M25" i="2"/>
  <c r="I25" i="6" s="1"/>
  <c r="L25" i="2"/>
  <c r="H25" i="6" s="1"/>
  <c r="K25" i="2"/>
  <c r="G25" i="6" s="1"/>
  <c r="J25" i="2"/>
  <c r="F25" i="6" s="1"/>
  <c r="I25" i="2"/>
  <c r="E25" i="6" s="1"/>
  <c r="F25" i="2"/>
  <c r="M24" i="2"/>
  <c r="I24" i="6" s="1"/>
  <c r="L24" i="2"/>
  <c r="H24" i="6" s="1"/>
  <c r="K24" i="2"/>
  <c r="G24" i="6" s="1"/>
  <c r="J24" i="2"/>
  <c r="F24" i="6" s="1"/>
  <c r="I24" i="2"/>
  <c r="E24" i="6" s="1"/>
  <c r="F24" i="2"/>
  <c r="M23" i="2"/>
  <c r="I23" i="6" s="1"/>
  <c r="L23" i="2"/>
  <c r="H23" i="6" s="1"/>
  <c r="K23" i="2"/>
  <c r="G23" i="6" s="1"/>
  <c r="J23" i="2"/>
  <c r="F23" i="6" s="1"/>
  <c r="I23" i="2"/>
  <c r="E23" i="6" s="1"/>
  <c r="F23" i="2"/>
  <c r="M22" i="2"/>
  <c r="I22" i="6" s="1"/>
  <c r="L22" i="2"/>
  <c r="H22" i="6" s="1"/>
  <c r="K22" i="2"/>
  <c r="G22" i="6" s="1"/>
  <c r="J22" i="2"/>
  <c r="F22" i="6" s="1"/>
  <c r="I22" i="2"/>
  <c r="E22" i="6" s="1"/>
  <c r="F22" i="2"/>
  <c r="M21" i="2"/>
  <c r="I21" i="6" s="1"/>
  <c r="L21" i="2"/>
  <c r="H21" i="6" s="1"/>
  <c r="K21" i="2"/>
  <c r="G21" i="6" s="1"/>
  <c r="J21" i="2"/>
  <c r="F21" i="6" s="1"/>
  <c r="I21" i="2"/>
  <c r="E21" i="6" s="1"/>
  <c r="F21" i="2"/>
  <c r="M20" i="2"/>
  <c r="I20" i="6" s="1"/>
  <c r="L20" i="2"/>
  <c r="H20" i="6" s="1"/>
  <c r="K20" i="2"/>
  <c r="G20" i="6" s="1"/>
  <c r="J20" i="2"/>
  <c r="F20" i="6" s="1"/>
  <c r="I20" i="2"/>
  <c r="E20" i="6" s="1"/>
  <c r="F20" i="2"/>
  <c r="M19" i="2"/>
  <c r="I19" i="6" s="1"/>
  <c r="L19" i="2"/>
  <c r="H19" i="6" s="1"/>
  <c r="K19" i="2"/>
  <c r="G19" i="6" s="1"/>
  <c r="J19" i="2"/>
  <c r="F19" i="6" s="1"/>
  <c r="I19" i="2"/>
  <c r="E19" i="6" s="1"/>
  <c r="F19" i="2"/>
  <c r="M18" i="2"/>
  <c r="I18" i="6" s="1"/>
  <c r="L18" i="2"/>
  <c r="H18" i="6" s="1"/>
  <c r="K18" i="2"/>
  <c r="G18" i="6" s="1"/>
  <c r="J18" i="2"/>
  <c r="F18" i="6" s="1"/>
  <c r="I18" i="2"/>
  <c r="E18" i="6" s="1"/>
  <c r="F18" i="2"/>
  <c r="M17" i="2"/>
  <c r="I17" i="6" s="1"/>
  <c r="L17" i="2"/>
  <c r="H17" i="6" s="1"/>
  <c r="K17" i="2"/>
  <c r="G17" i="6" s="1"/>
  <c r="J17" i="2"/>
  <c r="F17" i="6" s="1"/>
  <c r="I17" i="2"/>
  <c r="E17" i="6" s="1"/>
  <c r="F17" i="2"/>
  <c r="M16" i="2"/>
  <c r="I16" i="6" s="1"/>
  <c r="L16" i="2"/>
  <c r="H16" i="6" s="1"/>
  <c r="K16" i="2"/>
  <c r="G16" i="6" s="1"/>
  <c r="J16" i="2"/>
  <c r="F16" i="6" s="1"/>
  <c r="I16" i="2"/>
  <c r="E16" i="6" s="1"/>
  <c r="F16" i="2"/>
  <c r="M15" i="2"/>
  <c r="I15" i="6" s="1"/>
  <c r="L15" i="2"/>
  <c r="H15" i="6" s="1"/>
  <c r="K15" i="2"/>
  <c r="G15" i="6" s="1"/>
  <c r="J15" i="2"/>
  <c r="F15" i="6" s="1"/>
  <c r="I15" i="2"/>
  <c r="E15" i="6" s="1"/>
  <c r="F15" i="2"/>
  <c r="M14" i="2"/>
  <c r="I14" i="6" s="1"/>
  <c r="L14" i="2"/>
  <c r="H14" i="6" s="1"/>
  <c r="K14" i="2"/>
  <c r="G14" i="6" s="1"/>
  <c r="J14" i="2"/>
  <c r="F14" i="6" s="1"/>
  <c r="I14" i="2"/>
  <c r="E14" i="6" s="1"/>
  <c r="F14" i="2"/>
  <c r="M13" i="2"/>
  <c r="I13" i="6" s="1"/>
  <c r="L13" i="2"/>
  <c r="H13" i="6" s="1"/>
  <c r="K13" i="2"/>
  <c r="G13" i="6" s="1"/>
  <c r="J13" i="2"/>
  <c r="F13" i="6" s="1"/>
  <c r="I13" i="2"/>
  <c r="E13" i="6" s="1"/>
  <c r="F13" i="2"/>
  <c r="M12" i="2"/>
  <c r="I12" i="6" s="1"/>
  <c r="L12" i="2"/>
  <c r="H12" i="6" s="1"/>
  <c r="K12" i="2"/>
  <c r="G12" i="6" s="1"/>
  <c r="J12" i="2"/>
  <c r="F12" i="6" s="1"/>
  <c r="I12" i="2"/>
  <c r="E12" i="6" s="1"/>
  <c r="F12" i="2"/>
  <c r="M11" i="2"/>
  <c r="I11" i="6" s="1"/>
  <c r="L11" i="2"/>
  <c r="H11" i="6" s="1"/>
  <c r="K11" i="2"/>
  <c r="G11" i="6" s="1"/>
  <c r="J11" i="2"/>
  <c r="F11" i="6" s="1"/>
  <c r="I11" i="2"/>
  <c r="E11" i="6" s="1"/>
  <c r="F11" i="2"/>
  <c r="M10" i="2"/>
  <c r="I10" i="6" s="1"/>
  <c r="L10" i="2"/>
  <c r="H10" i="6" s="1"/>
  <c r="K10" i="2"/>
  <c r="G10" i="6" s="1"/>
  <c r="J10" i="2"/>
  <c r="F10" i="6" s="1"/>
  <c r="I10" i="2"/>
  <c r="E10" i="6" s="1"/>
  <c r="F10" i="2"/>
  <c r="M9" i="2"/>
  <c r="I9" i="6" s="1"/>
  <c r="L9" i="2"/>
  <c r="H9" i="6" s="1"/>
  <c r="K9" i="2"/>
  <c r="G9" i="6" s="1"/>
  <c r="J9" i="2"/>
  <c r="F9" i="6" s="1"/>
  <c r="I9" i="2"/>
  <c r="E9" i="6" s="1"/>
  <c r="F9" i="2"/>
  <c r="M8" i="2"/>
  <c r="I8" i="6" s="1"/>
  <c r="L8" i="2"/>
  <c r="H8" i="6" s="1"/>
  <c r="K8" i="2"/>
  <c r="G8" i="6" s="1"/>
  <c r="J8" i="2"/>
  <c r="F8" i="6" s="1"/>
  <c r="I8" i="2"/>
  <c r="E8" i="6" s="1"/>
  <c r="F8" i="2"/>
  <c r="M7" i="2"/>
  <c r="I7" i="6" s="1"/>
  <c r="L7" i="2"/>
  <c r="H7" i="6" s="1"/>
  <c r="K7" i="2"/>
  <c r="G7" i="6" s="1"/>
  <c r="J7" i="2"/>
  <c r="F7" i="6" s="1"/>
  <c r="I7" i="2"/>
  <c r="E7" i="6" s="1"/>
  <c r="F7" i="2"/>
  <c r="M6" i="2"/>
  <c r="I6" i="6" s="1"/>
  <c r="L6" i="2"/>
  <c r="H6" i="6" s="1"/>
  <c r="K6" i="2"/>
  <c r="G6" i="6" s="1"/>
  <c r="J6" i="2"/>
  <c r="F6" i="6" s="1"/>
  <c r="I6" i="2"/>
  <c r="E6" i="6" s="1"/>
  <c r="F6" i="2"/>
  <c r="L5" i="2"/>
  <c r="H5" i="6" s="1"/>
  <c r="J5" i="2"/>
  <c r="F5" i="6" s="1"/>
  <c r="I5" i="2"/>
  <c r="E5" i="6" s="1"/>
  <c r="F5" i="2"/>
  <c r="A2" i="2"/>
  <c r="E10" i="1"/>
  <c r="E8" i="1"/>
  <c r="E7" i="1"/>
  <c r="E6" i="1"/>
  <c r="K5" i="2" l="1"/>
  <c r="G5" i="6" s="1"/>
  <c r="B8" i="5"/>
  <c r="M5" i="2"/>
  <c r="I5" i="6" s="1"/>
  <c r="J6" i="6" s="1"/>
  <c r="D14" i="5"/>
  <c r="F14" i="5" s="1"/>
  <c r="G14" i="5" s="1"/>
  <c r="D16" i="5"/>
  <c r="D18" i="5"/>
  <c r="D20" i="5"/>
  <c r="D22" i="5"/>
  <c r="B9" i="5"/>
  <c r="G15" i="5"/>
  <c r="D15" i="5"/>
  <c r="G17" i="5"/>
  <c r="D17" i="5"/>
  <c r="G19" i="5"/>
  <c r="D19" i="5"/>
  <c r="G21" i="5"/>
  <c r="D21" i="5"/>
  <c r="E9" i="1"/>
  <c r="J13" i="6"/>
  <c r="J25" i="6"/>
  <c r="F16" i="5"/>
  <c r="F18" i="5"/>
  <c r="F20" i="5"/>
  <c r="F22" i="5"/>
  <c r="D23" i="5"/>
  <c r="F23" i="5"/>
  <c r="J41" i="6" l="1"/>
  <c r="J29" i="6"/>
  <c r="J9" i="6"/>
  <c r="J37" i="6"/>
  <c r="J21" i="6"/>
  <c r="J33" i="6"/>
  <c r="J17" i="6"/>
  <c r="J44" i="6"/>
  <c r="J36" i="6"/>
  <c r="J32" i="6"/>
  <c r="J24" i="6"/>
  <c r="J20" i="6"/>
  <c r="J16" i="6"/>
  <c r="J12" i="6"/>
  <c r="J8" i="6"/>
  <c r="J39" i="6"/>
  <c r="J31" i="6"/>
  <c r="J23" i="6"/>
  <c r="J19" i="6"/>
  <c r="J15" i="6"/>
  <c r="J11" i="6"/>
  <c r="J7" i="6"/>
  <c r="J5" i="6"/>
  <c r="B11" i="4" s="1"/>
  <c r="J40" i="6"/>
  <c r="J28" i="6"/>
  <c r="J43" i="6"/>
  <c r="J35" i="6"/>
  <c r="J27" i="6"/>
  <c r="J42" i="6"/>
  <c r="J38" i="6"/>
  <c r="J34" i="6"/>
  <c r="J30" i="6"/>
  <c r="J26" i="6"/>
  <c r="J22" i="6"/>
  <c r="J18" i="6"/>
  <c r="J14" i="6"/>
  <c r="J10" i="6"/>
  <c r="B8" i="4" l="1"/>
  <c r="B12" i="4"/>
  <c r="B6" i="4"/>
  <c r="E6" i="4" s="1"/>
  <c r="B10" i="4"/>
  <c r="H10" i="4" s="1"/>
  <c r="B9" i="4"/>
  <c r="C9" i="4" s="1"/>
  <c r="B10" i="5"/>
  <c r="B5" i="4"/>
  <c r="I5" i="4" s="1"/>
  <c r="B13" i="4"/>
  <c r="D13" i="4" s="1"/>
  <c r="B14" i="4"/>
  <c r="D14" i="4" s="1"/>
  <c r="B7" i="4"/>
  <c r="H7" i="4" s="1"/>
  <c r="H8" i="4"/>
  <c r="D8" i="4"/>
  <c r="F8" i="4"/>
  <c r="G8" i="4"/>
  <c r="E8" i="4"/>
  <c r="I8" i="4"/>
  <c r="C8" i="4"/>
  <c r="H12" i="4"/>
  <c r="D12" i="4"/>
  <c r="F12" i="4"/>
  <c r="G12" i="4"/>
  <c r="E12" i="4"/>
  <c r="I12" i="4"/>
  <c r="C12" i="4"/>
  <c r="H11" i="4"/>
  <c r="D11" i="4"/>
  <c r="I11" i="4"/>
  <c r="C11" i="4"/>
  <c r="G11" i="4"/>
  <c r="E11" i="4"/>
  <c r="F11" i="4"/>
  <c r="C7" i="4"/>
  <c r="D6" i="4"/>
  <c r="F6" i="4"/>
  <c r="I6" i="4"/>
  <c r="C6" i="4"/>
  <c r="I9" i="4"/>
  <c r="F9" i="4"/>
  <c r="H5" i="4"/>
  <c r="D5" i="4"/>
  <c r="E5" i="4"/>
  <c r="G5" i="4"/>
  <c r="H14" i="4"/>
  <c r="G14" i="4"/>
  <c r="G13" i="4" l="1"/>
  <c r="H13" i="4"/>
  <c r="C5" i="4"/>
  <c r="G6" i="4"/>
  <c r="H6" i="4"/>
  <c r="F5" i="4"/>
  <c r="E10" i="4"/>
  <c r="C10" i="4"/>
  <c r="F10" i="4"/>
  <c r="F13" i="4"/>
  <c r="I13" i="4"/>
  <c r="I10" i="4"/>
  <c r="D10" i="4"/>
  <c r="C13" i="4"/>
  <c r="E13" i="4"/>
  <c r="G10" i="4"/>
  <c r="G9" i="4"/>
  <c r="D9" i="4"/>
  <c r="C14" i="4"/>
  <c r="F14" i="4"/>
  <c r="I14" i="4"/>
  <c r="E9" i="4"/>
  <c r="H9" i="4"/>
  <c r="E14" i="4"/>
  <c r="F7" i="4"/>
  <c r="I7" i="4"/>
  <c r="E7" i="4"/>
  <c r="D7" i="4"/>
  <c r="G7" i="4"/>
</calcChain>
</file>

<file path=xl/sharedStrings.xml><?xml version="1.0" encoding="utf-8"?>
<sst xmlns="http://schemas.openxmlformats.org/spreadsheetml/2006/main" count="687" uniqueCount="417">
  <si>
    <t>ISMT — GOOD GOVERNANCE READINESS ASSESSMENT TOOL (RAT) v4</t>
  </si>
  <si>
    <t>Purpose: provide a practical governance maturity profile, identify the most important gaps, and automatically generate a priority improvement plan.</t>
  </si>
  <si>
    <t>Organisation Name</t>
  </si>
  <si>
    <t>Indicators</t>
  </si>
  <si>
    <t>Sport / Activity</t>
  </si>
  <si>
    <t>Assessed</t>
  </si>
  <si>
    <t>Location / Jurisdiction</t>
  </si>
  <si>
    <t>Overall Average</t>
  </si>
  <si>
    <t>Assessment Team</t>
  </si>
  <si>
    <t>Target Level</t>
  </si>
  <si>
    <t>Assessment Date</t>
  </si>
  <si>
    <t>High Priority Gaps</t>
  </si>
  <si>
    <t>Notes / Scope</t>
  </si>
  <si>
    <t>Evidence Upgraded</t>
  </si>
  <si>
    <t>ASSESSMENT CONTEXT</t>
  </si>
  <si>
    <t>Organisation Type</t>
  </si>
  <si>
    <t>National Sport Federation</t>
  </si>
  <si>
    <t>Minimum Input</t>
  </si>
  <si>
    <t>Current Level only</t>
  </si>
  <si>
    <t>Target Governance Level</t>
  </si>
  <si>
    <t>Evidence Confidence</t>
  </si>
  <si>
    <t>Defaults to Unverified — upgrade when evidence exists</t>
  </si>
  <si>
    <t>Development Stage</t>
  </si>
  <si>
    <t>Developing</t>
  </si>
  <si>
    <t>Priority Logic</t>
  </si>
  <si>
    <t>Gap × governance criticality, with evidence uncertainty flagged</t>
  </si>
  <si>
    <t>Assessment Purpose</t>
  </si>
  <si>
    <t>Governance Readiness &amp; Improvement</t>
  </si>
  <si>
    <t>Automatic Output</t>
  </si>
  <si>
    <t>Dashboard + Top 10 Priority Action Plan</t>
  </si>
  <si>
    <t>QUICK START</t>
  </si>
  <si>
    <t>1</t>
  </si>
  <si>
    <t>Set Context</t>
  </si>
  <si>
    <t>Enter organisation details and choose the target governance level.</t>
  </si>
  <si>
    <t>2</t>
  </si>
  <si>
    <t>Assess Current Level</t>
  </si>
  <si>
    <t>On Governance Assessment, select Level 1–4 for each indicator. Use the Criteria Guide when uncertain.</t>
  </si>
  <si>
    <t>3</t>
  </si>
  <si>
    <t>Add Evidence Selectively</t>
  </si>
  <si>
    <t>Confidence begins as Unverified. Upgrade it and add evidence only where documentation or reliable information exists.</t>
  </si>
  <si>
    <t>4</t>
  </si>
  <si>
    <t>Review Gaps</t>
  </si>
  <si>
    <t>Gap, RAG status, next-level requirement and priority score are automatic.</t>
  </si>
  <si>
    <t>5</t>
  </si>
  <si>
    <t>Act</t>
  </si>
  <si>
    <t>Use the automatic Priority Action Plan and Dashboard to focus improvement.</t>
  </si>
  <si>
    <t>MATURITY LEVEL GUIDE</t>
  </si>
  <si>
    <t>Level</t>
  </si>
  <si>
    <t>Name</t>
  </si>
  <si>
    <t>Meaning</t>
  </si>
  <si>
    <t>RAG</t>
  </si>
  <si>
    <t>Gap</t>
  </si>
  <si>
    <t>Foundation</t>
  </si>
  <si>
    <t>Mostly absent, informal or reactive.</t>
  </si>
  <si>
    <t>Green</t>
  </si>
  <si>
    <t>Target achieved</t>
  </si>
  <si>
    <t>Basic arrangements exist but are incomplete or inconsistent.</t>
  </si>
  <si>
    <t>Amber</t>
  </si>
  <si>
    <t>One maturity step below target</t>
  </si>
  <si>
    <t>Established</t>
  </si>
  <si>
    <t>Documented, consistently applied and accountable.</t>
  </si>
  <si>
    <t>Red</t>
  </si>
  <si>
    <t>2+</t>
  </si>
  <si>
    <t>Material governance gap</t>
  </si>
  <si>
    <t>Advanced</t>
  </si>
  <si>
    <t>Embedded, reviewed, evidence-based and continuously improved.</t>
  </si>
  <si>
    <t>GOOD GOVERNANCE RAT — GOVERNANCE ASSESSMENT</t>
  </si>
  <si>
    <t>ID</t>
  </si>
  <si>
    <t>Governance Domain</t>
  </si>
  <si>
    <t>Indicator</t>
  </si>
  <si>
    <t>Assessment Question</t>
  </si>
  <si>
    <t>Current Level</t>
  </si>
  <si>
    <t>Current Level Criteria (Auto)</t>
  </si>
  <si>
    <t>Evidence / Notes</t>
  </si>
  <si>
    <t>Target Level (Auto)</t>
  </si>
  <si>
    <t>Gap (Auto)</t>
  </si>
  <si>
    <t>RAG (Auto)</t>
  </si>
  <si>
    <t>Next Level Requirement (Auto)</t>
  </si>
  <si>
    <t>Priority Score (Auto)</t>
  </si>
  <si>
    <t>Criticality</t>
  </si>
  <si>
    <t>GG-01</t>
  </si>
  <si>
    <t>Vision, Mission &amp; Strategy</t>
  </si>
  <si>
    <t>Vision &amp; purpose</t>
  </si>
  <si>
    <t>Is there a clear, shared vision that guides the organisation?</t>
  </si>
  <si>
    <t>Unverified</t>
  </si>
  <si>
    <t>GG-02</t>
  </si>
  <si>
    <t>Mission &amp; objectives</t>
  </si>
  <si>
    <t>Does the mission translate the vision into clear medium-term objectives?</t>
  </si>
  <si>
    <t>GG-03</t>
  </si>
  <si>
    <t>Strategic planning</t>
  </si>
  <si>
    <t>Is strategic planning consultative, evidence-based and formally approved?</t>
  </si>
  <si>
    <t>GG-04</t>
  </si>
  <si>
    <t>Values &amp; social responsibility</t>
  </si>
  <si>
    <t>Are organisational values and wider social responsibilities clear and applied?</t>
  </si>
  <si>
    <t>GG-05</t>
  </si>
  <si>
    <t>Membership &amp; Democratic Structure</t>
  </si>
  <si>
    <t>Constitution / statutes</t>
  </si>
  <si>
    <t>Are the constitution, statutes and governing rules current and fit for purpose?</t>
  </si>
  <si>
    <t>GG-06</t>
  </si>
  <si>
    <t>Membership rights &amp; records</t>
  </si>
  <si>
    <t>Are membership criteria, rights, obligations and records clear and current?</t>
  </si>
  <si>
    <t>GG-07</t>
  </si>
  <si>
    <t>Elections &amp; democratic process</t>
  </si>
  <si>
    <t>Are elections, voting and General Assembly processes transparent and fair?</t>
  </si>
  <si>
    <t>GG-08</t>
  </si>
  <si>
    <t>Representation &amp; inclusion</t>
  </si>
  <si>
    <t>Does governance appropriately represent athletes, women, regions and relevant stakeholder groups?</t>
  </si>
  <si>
    <t>GG-09</t>
  </si>
  <si>
    <t>Board Governance &amp; Decision-Making</t>
  </si>
  <si>
    <t>Board structure &amp; roles</t>
  </si>
  <si>
    <t>Are Board structure, portfolios and individual responsibilities clear?</t>
  </si>
  <si>
    <t>GG-10</t>
  </si>
  <si>
    <t>Board competence &amp; skills</t>
  </si>
  <si>
    <t>Are Board members selected and developed for competence, integrity and relevant skills?</t>
  </si>
  <si>
    <t>GG-11</t>
  </si>
  <si>
    <t>Decision-making &amp; delegation</t>
  </si>
  <si>
    <t>Are decision rights, delegations and powers of signature clear and appropriate?</t>
  </si>
  <si>
    <t>GG-12</t>
  </si>
  <si>
    <t>Checks, balances &amp; appeals</t>
  </si>
  <si>
    <t>Are there effective checks, balances and fair appeal mechanisms?</t>
  </si>
  <si>
    <t>GG-13</t>
  </si>
  <si>
    <t>Integrity, Ethics &amp; Fair Play</t>
  </si>
  <si>
    <t>Code of ethics</t>
  </si>
  <si>
    <t>Is there a clear ethical framework for Board, staff and members?</t>
  </si>
  <si>
    <t>GG-14</t>
  </si>
  <si>
    <t>Code of conduct &amp; fair play</t>
  </si>
  <si>
    <t>Are behaviour, fair play and conduct standards clear and enforced?</t>
  </si>
  <si>
    <t>GG-15</t>
  </si>
  <si>
    <t>Conflict of interest &amp; integrity</t>
  </si>
  <si>
    <t>Are conflicts of interest, improper influence and integrity risks actively managed?</t>
  </si>
  <si>
    <t>GG-16</t>
  </si>
  <si>
    <t>Governance vs management</t>
  </si>
  <si>
    <t>Is there an appropriate distinction between governance oversight and operational management?</t>
  </si>
  <si>
    <t>GG-17</t>
  </si>
  <si>
    <t>Accountability &amp; Transparency</t>
  </si>
  <si>
    <t>Accountability to members</t>
  </si>
  <si>
    <t>Is the governing body clearly accountable to members and the General Assembly?</t>
  </si>
  <si>
    <t>GG-18</t>
  </si>
  <si>
    <t>Management accountability</t>
  </si>
  <si>
    <t>Are staff, committees and managers accountable for agreed responsibilities and results?</t>
  </si>
  <si>
    <t>GG-19</t>
  </si>
  <si>
    <t>Financial transparency</t>
  </si>
  <si>
    <t>Are financial statements, disclosures and controls transparent and reliable?</t>
  </si>
  <si>
    <t>GG-20</t>
  </si>
  <si>
    <t>Records &amp; information control</t>
  </si>
  <si>
    <t>Are decisions, records, policies and correspondence systematically filed and retrievable?</t>
  </si>
  <si>
    <t>GG-21</t>
  </si>
  <si>
    <t>Athlete Voice, Welfare &amp; Protection</t>
  </si>
  <si>
    <t>Right to participate</t>
  </si>
  <si>
    <t>Are athletes and participants able to access appropriate participation and competition opportunities fairly?</t>
  </si>
  <si>
    <t>GG-22</t>
  </si>
  <si>
    <t>Athlete voice</t>
  </si>
  <si>
    <t>Do athletes have meaningful influence over decisions that affect them?</t>
  </si>
  <si>
    <t>GG-23</t>
  </si>
  <si>
    <t>Safeguarding, health &amp; welfare</t>
  </si>
  <si>
    <t>Are athlete welfare, child protection, health and duty-of-care systems effective?</t>
  </si>
  <si>
    <t>GG-24</t>
  </si>
  <si>
    <t>Athlete integrity &amp; transition</t>
  </si>
  <si>
    <t>Are anti-doping, betting, insurance and athlete transition responsibilities adequately addressed?</t>
  </si>
  <si>
    <t>GG-25</t>
  </si>
  <si>
    <t>Finance, Solidarity &amp; Development</t>
  </si>
  <si>
    <t>Budget development &amp; control</t>
  </si>
  <si>
    <t>Is budgeting organisation-wide, realistic and linked to approved priorities?</t>
  </si>
  <si>
    <t>GG-26</t>
  </si>
  <si>
    <t>Distribution of finances</t>
  </si>
  <si>
    <t>Are funds and resources distributed transparently and consistently with policy?</t>
  </si>
  <si>
    <t>GG-27</t>
  </si>
  <si>
    <t>Development strategy &amp; equity</t>
  </si>
  <si>
    <t>Is there a coherent development strategy covering people, participation and organisational capability?</t>
  </si>
  <si>
    <t>GG-28</t>
  </si>
  <si>
    <t>Facilities &amp; development partnerships</t>
  </si>
  <si>
    <t>Are facilities and development partnerships planned to support long-term growth?</t>
  </si>
  <si>
    <t>GG-29</t>
  </si>
  <si>
    <t>Relationships, Autonomy &amp; Social Responsibility</t>
  </si>
  <si>
    <t>Cooperation &amp; coordination</t>
  </si>
  <si>
    <t>Does the organisation cooperate and coordinate effectively with other sport and community bodies?</t>
  </si>
  <si>
    <t>GG-30</t>
  </si>
  <si>
    <t>Consultation &amp; public policy</t>
  </si>
  <si>
    <t>Does the organisation consult effectively and contribute constructively to sport policy?</t>
  </si>
  <si>
    <t>GG-31</t>
  </si>
  <si>
    <t>Sport, education &amp; social role</t>
  </si>
  <si>
    <t>Does the organisation use sport to contribute to education, inclusion and community development?</t>
  </si>
  <si>
    <t>GG-32</t>
  </si>
  <si>
    <t>Autonomy &amp; external relationships</t>
  </si>
  <si>
    <t>Does the organisation maintain appropriate autonomy while building constructive external relationships?</t>
  </si>
  <si>
    <t>GG-33</t>
  </si>
  <si>
    <t>Risk, Safety &amp; Compliance</t>
  </si>
  <si>
    <t>Risk management</t>
  </si>
  <si>
    <t>Are organisational risks systematically identified, assessed and controlled?</t>
  </si>
  <si>
    <t>GG-34</t>
  </si>
  <si>
    <t>Safety &amp; emergency readiness</t>
  </si>
  <si>
    <t>Are safety, emergency and insurance arrangements appropriate to activities and participants?</t>
  </si>
  <si>
    <t>GG-35</t>
  </si>
  <si>
    <t>Compliance &amp; safeguarding oversight</t>
  </si>
  <si>
    <t>Are legal, regulatory, integrity and safeguarding obligations actively monitored?</t>
  </si>
  <si>
    <t>GG-36</t>
  </si>
  <si>
    <t>Environmental resilience</t>
  </si>
  <si>
    <t>Are environmental impacts and resilience considered in facilities, events and operations?</t>
  </si>
  <si>
    <t>GG-37</t>
  </si>
  <si>
    <t>Monitoring, Evaluation &amp; Organisational Learning</t>
  </si>
  <si>
    <t>KPIs &amp; monitoring</t>
  </si>
  <si>
    <t>Are strategic objectives monitored using practical performance indicators?</t>
  </si>
  <si>
    <t>GG-38</t>
  </si>
  <si>
    <t>Evaluation &amp; review</t>
  </si>
  <si>
    <t>Does the organisation evaluate programmes, policies and governance effectiveness?</t>
  </si>
  <si>
    <t>GG-39</t>
  </si>
  <si>
    <t>Induction, education &amp; training</t>
  </si>
  <si>
    <t>Are Board, staff, volunteers and key participants properly inducted and developed?</t>
  </si>
  <si>
    <t>GG-40</t>
  </si>
  <si>
    <t>Organisational learning &amp; improvement</t>
  </si>
  <si>
    <t>Does the organisation capture lessons and improve systems over time?</t>
  </si>
  <si>
    <t>GOOD GOVERNANCE RAT — MATURITY CRITERIA GUIDE</t>
  </si>
  <si>
    <t>Use the four maturity descriptions to select the current level. The tool then identifies the gap and the next practical governance requirement automatically.</t>
  </si>
  <si>
    <t>Domain</t>
  </si>
  <si>
    <t>Level 1 — Foundation</t>
  </si>
  <si>
    <t>Level 2 — Developing</t>
  </si>
  <si>
    <t>Level 3 — Established</t>
  </si>
  <si>
    <t>Level 4 — Advanced</t>
  </si>
  <si>
    <t>No clear vision; activity is largely day-to-day.</t>
  </si>
  <si>
    <t>A general vision exists but is informal or known mainly by leaders.</t>
  </si>
  <si>
    <t>A documented vision is agreed, communicated and used to guide priorities.</t>
  </si>
  <si>
    <t>The vision is periodically reviewed with members/stakeholders and demonstrably shapes strategic decisions.</t>
  </si>
  <si>
    <t>Mission and objectives are absent or confused with daily activities.</t>
  </si>
  <si>
    <t>A mission or broad objectives exist but are incomplete or inconsistently used.</t>
  </si>
  <si>
    <t>Mission and objectives are documented, aligned to the vision and understood by key stakeholders.</t>
  </si>
  <si>
    <t>Mission, objectives and performance measures are integrated, reviewed and updated using evidence.</t>
  </si>
  <si>
    <t>No strategic plan or planning is reactive.</t>
  </si>
  <si>
    <t>A basic plan exists, usually developed by a small leadership group.</t>
  </si>
  <si>
    <t>A formal plan is developed through consultation, approved and linked to responsibilities and resources.</t>
  </si>
  <si>
    <t>Planning is cyclical, evidence-led, risk-aware and routinely reviewed with members and partners.</t>
  </si>
  <si>
    <t>Values depend on individuals and are not formally promoted.</t>
  </si>
  <si>
    <t>Basic values are recognised but application is inconsistent.</t>
  </si>
  <si>
    <t>Values, inclusion and social responsibility expectations are documented and reflected in programmes and behaviour.</t>
  </si>
  <si>
    <t>Values and social impact are embedded, measured and used to shape partnerships and decisions.</t>
  </si>
  <si>
    <t>No formal governing document is in place.</t>
  </si>
  <si>
    <t>A basic constitution or rules document exists but is incomplete or outdated.</t>
  </si>
  <si>
    <t>Current governing documents clearly define powers, membership, meetings and governance processes.</t>
  </si>
  <si>
    <t>Governing documents are routinely reviewed for legal compliance, good practice and organisational needs.</t>
  </si>
  <si>
    <t>Membership is informal and records are unreliable or absent.</t>
  </si>
  <si>
    <t>Basic membership arrangements and records exist but are incomplete.</t>
  </si>
  <si>
    <t>Membership criteria, rights and records are formal, current and consistently administered.</t>
  </si>
  <si>
    <t>Membership data is actively analysed and member rights, services and participation are regularly reviewed.</t>
  </si>
  <si>
    <t>Leadership selection and decisions are informal or controlled by a few individuals.</t>
  </si>
  <si>
    <t>Basic election and meeting processes exist but are not fully documented or consistent.</t>
  </si>
  <si>
    <t>Election, voting, meeting and decision procedures are documented, transparent and consistently applied.</t>
  </si>
  <si>
    <t>Processes are independently scrutinised where appropriate and periodically reviewed for fairness and participation.</t>
  </si>
  <si>
    <t>Representation is accidental and major groups have little formal voice.</t>
  </si>
  <si>
    <t>Some stakeholder representation exists but gaps remain.</t>
  </si>
  <si>
    <t>Governance arrangements intentionally include relevant stakeholder and inclusion perspectives.</t>
  </si>
  <si>
    <t>Representation is monitored, barriers are addressed and governance diversity is actively strengthened.</t>
  </si>
  <si>
    <t>No stable Board structure or roles are defined.</t>
  </si>
  <si>
    <t>A basic Board exists but roles are broad, overlapping or dependent on personalities.</t>
  </si>
  <si>
    <t>Board roles, portfolios, terms and responsibilities are documented and understood.</t>
  </si>
  <si>
    <t>Board structure is periodically reviewed against strategy, skills and governance workload.</t>
  </si>
  <si>
    <t>Board participation is based mainly on availability, popularity or personal relationships.</t>
  </si>
  <si>
    <t>Some consideration is given to skills and experience.</t>
  </si>
  <si>
    <t>Selection and appointment consider competence, integrity, experience and identified skill needs.</t>
  </si>
  <si>
    <t>A Board skills matrix, succession plan and targeted development process are maintained.</t>
  </si>
  <si>
    <t>Decisions and expenditure authority are ad hoc or concentrated in individuals.</t>
  </si>
  <si>
    <t>Some delegations exist but limits and reporting are unclear.</t>
  </si>
  <si>
    <t>Decision rights, financial delegations and powers of signature are documented and monitored.</t>
  </si>
  <si>
    <t>Delegations are risk-based, periodically reviewed and supported by strong reporting and controls.</t>
  </si>
  <si>
    <t>Decisions are difficult to challenge and independent review is absent.</t>
  </si>
  <si>
    <t>Some internal review or appeal is possible but arrangements are informal.</t>
  </si>
  <si>
    <t>Material decisions have documented review/appeal pathways and appropriate checks and balances.</t>
  </si>
  <si>
    <t>Independent oversight and appeal mechanisms are credible, accessible and regularly tested/reviewed.</t>
  </si>
  <si>
    <t>Ethical behaviour relies on personal judgement.</t>
  </si>
  <si>
    <t>Basic ethical principles are stated but not systematically applied.</t>
  </si>
  <si>
    <t>A formal code of ethics is approved, communicated and linked to governance processes.</t>
  </si>
  <si>
    <t>Ethics are actively monitored, reviewed and supported by independent advice or oversight where appropriate.</t>
  </si>
  <si>
    <t>Behaviour expectations are informal and enforcement is inconsistent.</t>
  </si>
  <si>
    <t>Basic conduct expectations exist for some participants or events.</t>
  </si>
  <si>
    <t>Codes of conduct apply to relevant groups with clear sanctions and fair procedures.</t>
  </si>
  <si>
    <t>Conduct standards are regularly reviewed, educated, monitored and linked to a strong fair-play culture.</t>
  </si>
  <si>
    <t>Conflicts are not formally declared or managed.</t>
  </si>
  <si>
    <t>Conflicts are recognised but procedures are inconsistent.</t>
  </si>
  <si>
    <t>Declarations, recusals and integrity controls are documented and routinely applied.</t>
  </si>
  <si>
    <t>Integrity risks are proactively assessed, disclosed and independently reviewed where necessary.</t>
  </si>
  <si>
    <t>The Board directly manages most operations without clear boundaries.</t>
  </si>
  <si>
    <t>Some tasks are delegated but Board and management roles still overlap.</t>
  </si>
  <si>
    <t>Governance sets direction and oversight while management/operational roles are clearly delegated.</t>
  </si>
  <si>
    <t>The governance-management relationship is mature, performance-based and reviewed for effectiveness.</t>
  </si>
  <si>
    <t>Accountability is informal and members receive little structured information.</t>
  </si>
  <si>
    <t>Basic reporting to members occurs, mainly at meetings.</t>
  </si>
  <si>
    <t>The governing body reports decisions, performance and finances through formal member accountability processes.</t>
  </si>
  <si>
    <t>Members receive timely, accessible information and can meaningfully scrutinise governance performance.</t>
  </si>
  <si>
    <t>Responsibilities are unclear and performance is rarely reviewed.</t>
  </si>
  <si>
    <t>Some objectives are set but follow-up is inconsistent.</t>
  </si>
  <si>
    <t>Roles, objectives, reporting and performance review are documented and routinely applied.</t>
  </si>
  <si>
    <t>Accountability is linked to measurable outcomes, learning and continuous performance improvement.</t>
  </si>
  <si>
    <t>Financial records are incomplete, informal or difficult to verify.</t>
  </si>
  <si>
    <t>Basic accounts and bank records are maintained.</t>
  </si>
  <si>
    <t>Budgets, financial statements, approvals and reconciliations are routinely prepared and scrutinised.</t>
  </si>
  <si>
    <t>Financial reporting is timely, independently reviewed/audited as appropriate and openly reported to members.</t>
  </si>
  <si>
    <t>Records are missing or kept informally without a reliable system.</t>
  </si>
  <si>
    <t>Basic files are kept but retrieval and version control are inconsistent.</t>
  </si>
  <si>
    <t>Important records are systematically maintained, protected and readily retrievable.</t>
  </si>
  <si>
    <t>Document control, retention, access and digital information practices are routinely reviewed and improved.</t>
  </si>
  <si>
    <t>Participation depends heavily on informal decisions or personal access.</t>
  </si>
  <si>
    <t>Basic participation opportunities exist with some inconsistent barriers.</t>
  </si>
  <si>
    <t>Participation and selection arrangements are documented, fair and appropriate to level and ability.</t>
  </si>
  <si>
    <t>Participation access, equity and competitive balance are monitored and improved using data.</t>
  </si>
  <si>
    <t>Athletes have little or no formal voice.</t>
  </si>
  <si>
    <t>Athletes are consulted occasionally or through informal channels.</t>
  </si>
  <si>
    <t>Athlete representatives or an Athlete Commission have a recognised role in relevant decisions.</t>
  </si>
  <si>
    <t>Athlete voice is embedded across governance, policy and programme review with clear feedback loops.</t>
  </si>
  <si>
    <t>Welfare and safeguarding rely mainly on general duty of care.</t>
  </si>
  <si>
    <t>Basic policies or protective measures exist but coverage is incomplete.</t>
  </si>
  <si>
    <t>Safeguarding, health, medical and incident arrangements are documented and consistently applied.</t>
  </si>
  <si>
    <t>Welfare systems are regularly reviewed, trained, monitored and aligned with recognised good practice.</t>
  </si>
  <si>
    <t>Little formal attention is given to these athlete protection and integrity issues.</t>
  </si>
  <si>
    <t>Awareness activities or basic arrangements exist in some areas.</t>
  </si>
  <si>
    <t>Relevant anti-doping, betting, insurance and transition responsibilities are assigned and communicated.</t>
  </si>
  <si>
    <t>Athlete integrity and transition support is integrated into education, monitoring and long-term athlete welfare.</t>
  </si>
  <si>
    <t>Budgeting is reactive and expenditure is driven by immediate needs.</t>
  </si>
  <si>
    <t>Budgets are prepared for some projects or activities.</t>
  </si>
  <si>
    <t>An organisation-wide budget is approved, monitored and aligned with strategic priorities.</t>
  </si>
  <si>
    <t>Multi-year financial planning, scenario analysis and regular variance review support strategic decisions.</t>
  </si>
  <si>
    <t>Resource distribution is ad hoc or strongly influenced by individuals.</t>
  </si>
  <si>
    <t>Some criteria are used but are not fully transparent or consistent.</t>
  </si>
  <si>
    <t>Distribution criteria are documented, approved and linked to organisational priorities and equity.</t>
  </si>
  <si>
    <t>Allocation outcomes are reviewed for effectiveness, fairness and strategic impact.</t>
  </si>
  <si>
    <t>Development is ad hoc and focused on immediate activity needs.</t>
  </si>
  <si>
    <t>Some development initiatives exist but are fragmented.</t>
  </si>
  <si>
    <t>Development priorities, target groups and equity considerations are defined and resourced.</t>
  </si>
  <si>
    <t>Development impact is measured and the strategy balances participation, people and organisational capability.</t>
  </si>
  <si>
    <t>Facilities and partnerships are used opportunistically without a clear development approach.</t>
  </si>
  <si>
    <t>Some facility or partner initiatives are pursued as needs arise.</t>
  </si>
  <si>
    <t>Facility and partnership development is linked to strategy, responsibilities and resource planning.</t>
  </si>
  <si>
    <t>Long-term facility and partnership portfolios are actively managed for access, sustainability and shared value.</t>
  </si>
  <si>
    <t>The organisation mostly works alone.</t>
  </si>
  <si>
    <t>Ad hoc cooperation occurs when immediate needs align.</t>
  </si>
  <si>
    <t>Regular coordination and cooperative projects are maintained with relevant partners.</t>
  </si>
  <si>
    <t>Partnerships are strategically managed, evaluated and used to increase system-wide impact.</t>
  </si>
  <si>
    <t>Consultation is limited and the organisation has little policy engagement.</t>
  </si>
  <si>
    <t>The organisation responds when consulted or when specific issues arise.</t>
  </si>
  <si>
    <t>Regular consultation occurs with members, government and relevant partners.</t>
  </si>
  <si>
    <t>The organisation uses evidence and stakeholder networks to influence and co-design sport policy.</t>
  </si>
  <si>
    <t>Sport is viewed mainly as competition or recreation for existing participants.</t>
  </si>
  <si>
    <t>Some community or education activities occur but are not strategically connected.</t>
  </si>
  <si>
    <t>Education, inclusion and social responsibility are deliberately integrated into programmes.</t>
  </si>
  <si>
    <t>Social impact is co-designed with partners, measured and used to strengthen the organisation's public value.</t>
  </si>
  <si>
    <t>External actors or individuals can strongly influence decisions without clear safeguards.</t>
  </si>
  <si>
    <t>The organisation is operationally independent but external relationships are inconsistent.</t>
  </si>
  <si>
    <t>Roles, rights and boundaries with government, sponsors and sport bodies are clear and constructive.</t>
  </si>
  <si>
    <t>Autonomy is protected through strong governance while strategic partnerships are actively developed.</t>
  </si>
  <si>
    <t>Risk is handled reactively after problems occur.</t>
  </si>
  <si>
    <t>Major risks are recognised but assessment and follow-up are inconsistent.</t>
  </si>
  <si>
    <t>A practical risk register, owners and controls are maintained and reviewed.</t>
  </si>
  <si>
    <t>Risk appetite, trends, emerging risks and controls are integrated into strategy and Board oversight.</t>
  </si>
  <si>
    <t>Basic duty of care exists but formal safety and emergency arrangements are weak.</t>
  </si>
  <si>
    <t>Some safety procedures and insurance arrangements exist.</t>
  </si>
  <si>
    <t>Safety, emergency, incident and insurance requirements are documented and routinely applied.</t>
  </si>
  <si>
    <t>Safety performance is monitored, tested and continuously improved across activities and events.</t>
  </si>
  <si>
    <t>Compliance is largely assumed and responsibilities are unclear.</t>
  </si>
  <si>
    <t>Key obligations are known but monitoring is inconsistent.</t>
  </si>
  <si>
    <t>A compliance register, responsible roles and review schedule are maintained.</t>
  </si>
  <si>
    <t>Compliance assurance is risk-based, reported to governance and updated for changing obligations.</t>
  </si>
  <si>
    <t>Environmental impacts are rarely considered.</t>
  </si>
  <si>
    <t>Basic clean-up or environmental precautions are taken.</t>
  </si>
  <si>
    <t>Environmental considerations are included in event, facility and operational planning.</t>
  </si>
  <si>
    <t>Environmental performance, climate resilience and resource efficiency are actively managed and reviewed.</t>
  </si>
  <si>
    <t>Objectives are absent or progress is judged informally.</t>
  </si>
  <si>
    <t>Some objectives are tracked but measures are incomplete or inconsistent.</t>
  </si>
  <si>
    <t>A practical KPI set is linked to strategic objectives and reported regularly.</t>
  </si>
  <si>
    <t>KPIs are reviewed for relevance, quality and decision usefulness, with trends informing strategy.</t>
  </si>
  <si>
    <t>Activities continue with little formal review.</t>
  </si>
  <si>
    <t>Occasional reviews occur, usually after problems or major events.</t>
  </si>
  <si>
    <t>Programmes and governance are reviewed on a planned basis using evidence and stakeholder feedback.</t>
  </si>
  <si>
    <t>Evaluation findings routinely drive redesign, resource decisions and organisational learning.</t>
  </si>
  <si>
    <t>People largely learn by doing with little structured induction.</t>
  </si>
  <si>
    <t>Basic orientation or occasional training is provided.</t>
  </si>
  <si>
    <t>Role-relevant induction and development are planned and recorded.</t>
  </si>
  <si>
    <t>Capability development is based on assessed needs, succession priorities and evaluation of training impact.</t>
  </si>
  <si>
    <t>Lessons remain with individuals and are often lost when people leave.</t>
  </si>
  <si>
    <t>Some lessons are discussed but improvement is inconsistent.</t>
  </si>
  <si>
    <t>Reviews, lessons and improvement actions are documented and followed through.</t>
  </si>
  <si>
    <t>Learning is embedded in planning, governance, data systems and continuous improvement cycles.</t>
  </si>
  <si>
    <t>GOOD GOVERNANCE RAT — PRIORITY ACTION PLAN</t>
  </si>
  <si>
    <t>The ten highest governance gaps are generated automatically. Owner, timing and status are the only action-plan inputs.</t>
  </si>
  <si>
    <t>Rank</t>
  </si>
  <si>
    <t>Current</t>
  </si>
  <si>
    <t>Target</t>
  </si>
  <si>
    <t>Recommended Next Action</t>
  </si>
  <si>
    <t>Priority Score</t>
  </si>
  <si>
    <t>Owner</t>
  </si>
  <si>
    <t>Target Period</t>
  </si>
  <si>
    <t>Status</t>
  </si>
  <si>
    <t>Recommended actions are the next maturity requirement, not a complete project plan. Once an action is selected for implementation, convert it into specific tasks, owners and dates.</t>
  </si>
  <si>
    <t>GOOD GOVERNANCE RAT — DASHBOARD</t>
  </si>
  <si>
    <t>KPI</t>
  </si>
  <si>
    <t>Result</t>
  </si>
  <si>
    <t>Count</t>
  </si>
  <si>
    <t>Indicators Assessed</t>
  </si>
  <si>
    <t>High</t>
  </si>
  <si>
    <t>Overall Average Level</t>
  </si>
  <si>
    <t>Medium</t>
  </si>
  <si>
    <t>Overall Maturity</t>
  </si>
  <si>
    <t>Low</t>
  </si>
  <si>
    <t>Indicators at / above Target</t>
  </si>
  <si>
    <t>Red Governance Gaps</t>
  </si>
  <si>
    <t>Priority Actions Generated</t>
  </si>
  <si>
    <t>Assessment Context</t>
  </si>
  <si>
    <t>DOMAIN GOVERNANCE PROFILE</t>
  </si>
  <si>
    <t>Average Current Level</t>
  </si>
  <si>
    <t>Average Gap</t>
  </si>
  <si>
    <t>Interpretation</t>
  </si>
  <si>
    <t>HOW TO USE THE RESULT</t>
  </si>
  <si>
    <t>Do not try to move every indicator to Level 4 immediately. The target level should match the organisation's role, risk and capacity.</t>
  </si>
  <si>
    <t>Red gaps identify material maturity gaps; the Priority Action Plan ranks them using gap size and governance criticality.</t>
  </si>
  <si>
    <t>Low-confidence or unverified ratings are not automatically wrong — they indicate where governance evidence should be strengthened.</t>
  </si>
  <si>
    <t>Reassess periodically to show whether governance improvements are actually becoming embedded.</t>
  </si>
  <si>
    <t>TECHNICAL AUTOMATION — NO USER INPUT REQUIRED</t>
  </si>
  <si>
    <t>Ranks governance gaps for the automatic Priority Action Plan.</t>
  </si>
  <si>
    <t>Next Level Requirement</t>
  </si>
  <si>
    <t>This tool is based upon the original IOC's Basic Universal Principles of Good Governance in the Olympic and Sport Movement (2009)</t>
  </si>
  <si>
    <t>Full compliance to the Basic Universal Standards requires level 4 for all elements.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</si>
</sst>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sz val="9"/>
      <color rgb="FF000000"/>
      <name val="Carlito"/>
    </font>
    <font>
      <b/>
      <sz val="16"/>
      <color rgb="FFFFFFFF"/>
      <name val="Carlito"/>
    </font>
    <font>
      <b/>
      <sz val="9"/>
      <color rgb="FFFFFFFF"/>
      <name val="Carlito"/>
    </font>
    <font>
      <sz val="10"/>
      <color rgb="FF000000"/>
      <name val="Carlito"/>
    </font>
    <font>
      <b/>
      <sz val="18"/>
      <color rgb="FFFFFFFF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b/>
      <sz val="13"/>
      <color rgb="FFFFFFFF"/>
      <name val="Carlito"/>
    </font>
    <font>
      <b/>
      <sz val="17"/>
      <color rgb="FFFFFFFF"/>
      <name val="Carlito"/>
    </font>
    <font>
      <i/>
      <sz val="10"/>
      <color rgb="FF000000"/>
      <name val="Carlito"/>
    </font>
    <font>
      <b/>
      <i/>
      <sz val="10"/>
      <color rgb="FF000000"/>
      <name val="Carlito"/>
    </font>
    <font>
      <sz val="12"/>
      <color rgb="FF000000"/>
      <name val="Carlito"/>
    </font>
    <font>
      <b/>
      <sz val="12"/>
      <color rgb="FF000000"/>
      <name val="Carlito"/>
    </font>
    <font>
      <i/>
      <sz val="9"/>
      <color rgb="FF000000"/>
      <name val="Carlito"/>
    </font>
    <font>
      <b/>
      <sz val="12"/>
      <color rgb="FFFFFFFF"/>
      <name val="Carlito"/>
    </font>
    <font>
      <sz val="12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4472C4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7F8C8D"/>
      </patternFill>
    </fill>
    <fill>
      <patternFill patternType="solid">
        <fgColor rgb="FFA6A6A6"/>
      </patternFill>
    </fill>
  </fills>
  <borders count="9">
    <border>
      <left/>
      <right/>
      <top/>
      <bottom/>
      <diagonal/>
    </border>
    <border>
      <left/>
      <right/>
      <top style="thin">
        <color rgb="FF4472C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medium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1" fillId="10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3" fillId="11" borderId="0" xfId="0" applyFont="1" applyFill="1" applyAlignment="1">
      <alignment wrapText="1"/>
    </xf>
    <xf numFmtId="0" fontId="5" fillId="3" borderId="0" xfId="0" applyFont="1" applyFill="1" applyAlignment="1"/>
    <xf numFmtId="0" fontId="4" fillId="5" borderId="0" xfId="0" applyFont="1" applyFill="1" applyAlignment="1"/>
    <xf numFmtId="0" fontId="11" fillId="5" borderId="0" xfId="0" applyFont="1" applyFill="1" applyAlignment="1"/>
    <xf numFmtId="0" fontId="6" fillId="5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2" fontId="6" fillId="7" borderId="0" xfId="0" applyNumberFormat="1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6" fillId="8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2" fontId="6" fillId="7" borderId="0" xfId="0" applyNumberFormat="1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4" fillId="5" borderId="0" xfId="0" applyFont="1" applyFill="1" applyAlignment="1">
      <alignment vertical="center"/>
    </xf>
    <xf numFmtId="0" fontId="1" fillId="5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1" fillId="6" borderId="6" xfId="0" applyFont="1" applyFill="1" applyBorder="1" applyAlignment="1">
      <alignment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0" xfId="0" applyFont="1" applyFill="1" applyAlignment="1"/>
    <xf numFmtId="0" fontId="1" fillId="2" borderId="0" xfId="0" applyFont="1" applyFill="1" applyAlignment="1"/>
    <xf numFmtId="0" fontId="15" fillId="4" borderId="0" xfId="0" applyFont="1" applyFill="1" applyAlignment="1">
      <alignment wrapText="1"/>
    </xf>
    <xf numFmtId="0" fontId="16" fillId="0" borderId="0" xfId="0" applyFont="1"/>
    <xf numFmtId="0" fontId="4" fillId="9" borderId="0" xfId="0" applyFont="1" applyFill="1" applyAlignment="1"/>
    <xf numFmtId="0" fontId="4" fillId="8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2" fontId="4" fillId="2" borderId="4" xfId="0" applyNumberFormat="1" applyFont="1" applyFill="1" applyBorder="1" applyAlignment="1">
      <alignment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8" fillId="10" borderId="0" xfId="0" applyFont="1" applyFill="1" applyAlignment="1"/>
    <xf numFmtId="0" fontId="1" fillId="8" borderId="0" xfId="0" applyFont="1" applyFill="1" applyAlignment="1"/>
  </cellXfs>
  <cellStyles count="1">
    <cellStyle name="Normal" xfId="0" builtinId="0"/>
  </cellStyles>
  <dxfs count="13"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color rgb="FF000000"/>
      </font>
      <fill>
        <patternFill patternType="solid">
          <bgColor rgb="FFF2F2F2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b/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workbookViewId="0">
      <selection activeCell="A19" sqref="A19:XFD23"/>
    </sheetView>
  </sheetViews>
  <sheetFormatPr defaultRowHeight="14.25"/>
  <cols>
    <col min="1" max="1" width="24" customWidth="1"/>
    <col min="2" max="2" width="38" customWidth="1"/>
    <col min="3" max="3" width="40" customWidth="1"/>
    <col min="4" max="4" width="24" customWidth="1"/>
    <col min="5" max="5" width="38" customWidth="1"/>
    <col min="6" max="6" width="18" customWidth="1"/>
    <col min="7" max="7" width="35" customWidth="1"/>
  </cols>
  <sheetData>
    <row r="1" spans="1:7" ht="23.25">
      <c r="A1" s="14" t="s">
        <v>0</v>
      </c>
      <c r="B1" s="4"/>
      <c r="C1" s="4"/>
      <c r="D1" s="4"/>
      <c r="E1" s="4"/>
      <c r="F1" s="4"/>
      <c r="G1" s="4"/>
    </row>
    <row r="2" spans="1:7">
      <c r="A2" s="3"/>
      <c r="B2" s="3"/>
      <c r="C2" s="3"/>
      <c r="D2" s="3"/>
      <c r="E2" s="3"/>
      <c r="F2" s="3"/>
      <c r="G2" s="3"/>
    </row>
    <row r="3" spans="1:7">
      <c r="A3" s="16" t="s">
        <v>1</v>
      </c>
      <c r="B3" s="5"/>
      <c r="C3" s="5"/>
      <c r="D3" s="5"/>
      <c r="E3" s="5"/>
      <c r="F3" s="5"/>
      <c r="G3" s="5"/>
    </row>
    <row r="4" spans="1:7">
      <c r="A4" s="3"/>
      <c r="B4" s="3"/>
      <c r="C4" s="3"/>
      <c r="D4" s="3"/>
      <c r="E4" s="3"/>
      <c r="F4" s="3"/>
      <c r="G4" s="3"/>
    </row>
    <row r="5" spans="1:7" s="20" customFormat="1" ht="21" customHeight="1">
      <c r="A5" s="17" t="s">
        <v>2</v>
      </c>
      <c r="B5" s="30"/>
      <c r="C5" s="18"/>
      <c r="D5" s="17" t="s">
        <v>3</v>
      </c>
      <c r="E5" s="32">
        <v>40</v>
      </c>
      <c r="F5" s="18"/>
      <c r="G5" s="18"/>
    </row>
    <row r="6" spans="1:7" s="20" customFormat="1" ht="21" customHeight="1">
      <c r="A6" s="17" t="s">
        <v>4</v>
      </c>
      <c r="B6" s="30"/>
      <c r="C6" s="18"/>
      <c r="D6" s="17" t="s">
        <v>5</v>
      </c>
      <c r="E6" s="32">
        <f>COUNT('Governance Assessment'!$E$5:$E$44)</f>
        <v>1</v>
      </c>
      <c r="F6" s="18"/>
      <c r="G6" s="18"/>
    </row>
    <row r="7" spans="1:7" s="20" customFormat="1" ht="21" customHeight="1">
      <c r="A7" s="17" t="s">
        <v>6</v>
      </c>
      <c r="B7" s="30"/>
      <c r="C7" s="18"/>
      <c r="D7" s="17" t="s">
        <v>7</v>
      </c>
      <c r="E7" s="33">
        <f>IFERROR(AVERAGE('Governance Assessment'!$E$5:$E$44),"")</f>
        <v>1</v>
      </c>
      <c r="F7" s="18"/>
      <c r="G7" s="18"/>
    </row>
    <row r="8" spans="1:7" s="20" customFormat="1" ht="21" customHeight="1">
      <c r="A8" s="17" t="s">
        <v>8</v>
      </c>
      <c r="B8" s="30"/>
      <c r="C8" s="18"/>
      <c r="D8" s="17" t="s">
        <v>9</v>
      </c>
      <c r="E8" s="32">
        <f>B14</f>
        <v>4</v>
      </c>
      <c r="F8" s="18"/>
      <c r="G8" s="18"/>
    </row>
    <row r="9" spans="1:7" s="20" customFormat="1" ht="21" customHeight="1">
      <c r="A9" s="17" t="s">
        <v>10</v>
      </c>
      <c r="B9" s="30"/>
      <c r="C9" s="18"/>
      <c r="D9" s="17" t="s">
        <v>11</v>
      </c>
      <c r="E9" s="32">
        <f>COUNTIF('Governance Assessment'!$K$5:$K$44,"Red")</f>
        <v>1</v>
      </c>
      <c r="F9" s="18"/>
      <c r="G9" s="18"/>
    </row>
    <row r="10" spans="1:7" s="20" customFormat="1" ht="21" customHeight="1">
      <c r="A10" s="17" t="s">
        <v>12</v>
      </c>
      <c r="B10" s="30"/>
      <c r="C10" s="18"/>
      <c r="D10" s="17" t="s">
        <v>13</v>
      </c>
      <c r="E10" s="32">
        <f>COUNTIF('Governance Assessment'!$G$5:$G$44,"High")+COUNTIF('Governance Assessment'!$G$5:$G$44,"Medium")+COUNTIF('Governance Assessment'!$G$5:$G$44,"Low")</f>
        <v>0</v>
      </c>
      <c r="F10" s="18"/>
      <c r="G10" s="18"/>
    </row>
    <row r="11" spans="1:7" s="20" customFormat="1">
      <c r="A11" s="18"/>
      <c r="B11" s="18"/>
      <c r="C11" s="18"/>
      <c r="D11" s="18"/>
      <c r="E11" s="18"/>
      <c r="F11" s="18"/>
      <c r="G11" s="18"/>
    </row>
    <row r="12" spans="1:7" s="20" customFormat="1">
      <c r="A12" s="22" t="s">
        <v>14</v>
      </c>
      <c r="B12" s="23"/>
      <c r="C12" s="23"/>
      <c r="D12" s="23"/>
      <c r="E12" s="23"/>
      <c r="F12" s="23"/>
      <c r="G12" s="23"/>
    </row>
    <row r="13" spans="1:7" s="20" customFormat="1" ht="19.5" customHeight="1">
      <c r="A13" s="17" t="s">
        <v>15</v>
      </c>
      <c r="B13" s="30" t="s">
        <v>16</v>
      </c>
      <c r="C13" s="18"/>
      <c r="D13" s="17" t="s">
        <v>17</v>
      </c>
      <c r="E13" s="24" t="s">
        <v>18</v>
      </c>
      <c r="F13" s="18"/>
      <c r="G13" s="18"/>
    </row>
    <row r="14" spans="1:7" s="20" customFormat="1" ht="25.5">
      <c r="A14" s="17" t="s">
        <v>19</v>
      </c>
      <c r="B14" s="31">
        <v>4</v>
      </c>
      <c r="C14" s="18"/>
      <c r="D14" s="17" t="s">
        <v>20</v>
      </c>
      <c r="E14" s="24" t="s">
        <v>21</v>
      </c>
      <c r="F14" s="18"/>
      <c r="G14" s="18"/>
    </row>
    <row r="15" spans="1:7" s="20" customFormat="1" ht="25.5">
      <c r="A15" s="17" t="s">
        <v>22</v>
      </c>
      <c r="B15" s="30" t="s">
        <v>23</v>
      </c>
      <c r="C15" s="18"/>
      <c r="D15" s="17" t="s">
        <v>24</v>
      </c>
      <c r="E15" s="24" t="s">
        <v>25</v>
      </c>
      <c r="F15" s="18"/>
      <c r="G15" s="18"/>
    </row>
    <row r="16" spans="1:7" s="20" customFormat="1" ht="21.75" customHeight="1">
      <c r="A16" s="17" t="s">
        <v>26</v>
      </c>
      <c r="B16" s="30" t="s">
        <v>27</v>
      </c>
      <c r="C16" s="18"/>
      <c r="D16" s="17" t="s">
        <v>28</v>
      </c>
      <c r="E16" s="24" t="s">
        <v>29</v>
      </c>
      <c r="F16" s="18"/>
      <c r="G16" s="18"/>
    </row>
    <row r="17" spans="1:7" s="20" customFormat="1">
      <c r="A17" s="18"/>
      <c r="B17" s="18"/>
      <c r="C17" s="18"/>
      <c r="D17" s="18"/>
      <c r="E17" s="18"/>
      <c r="F17" s="18"/>
      <c r="G17" s="18"/>
    </row>
    <row r="18" spans="1:7" s="20" customFormat="1">
      <c r="A18" s="22" t="s">
        <v>30</v>
      </c>
      <c r="B18" s="23"/>
      <c r="C18" s="23"/>
      <c r="D18" s="23"/>
      <c r="E18" s="23"/>
      <c r="F18" s="23"/>
      <c r="G18" s="23"/>
    </row>
    <row r="19" spans="1:7" s="20" customFormat="1" ht="39" customHeight="1">
      <c r="A19" s="34" t="s">
        <v>31</v>
      </c>
      <c r="B19" s="35" t="s">
        <v>32</v>
      </c>
      <c r="C19" s="36" t="s">
        <v>33</v>
      </c>
      <c r="D19" s="18"/>
      <c r="E19" s="18"/>
      <c r="F19" s="18"/>
      <c r="G19" s="18"/>
    </row>
    <row r="20" spans="1:7" s="20" customFormat="1" ht="39" customHeight="1">
      <c r="A20" s="34" t="s">
        <v>34</v>
      </c>
      <c r="B20" s="35" t="s">
        <v>35</v>
      </c>
      <c r="C20" s="36" t="s">
        <v>36</v>
      </c>
      <c r="D20" s="18"/>
      <c r="E20" s="18"/>
      <c r="F20" s="18"/>
      <c r="G20" s="18"/>
    </row>
    <row r="21" spans="1:7" s="20" customFormat="1" ht="39" customHeight="1">
      <c r="A21" s="34" t="s">
        <v>37</v>
      </c>
      <c r="B21" s="35" t="s">
        <v>38</v>
      </c>
      <c r="C21" s="36" t="s">
        <v>39</v>
      </c>
      <c r="D21" s="18"/>
      <c r="E21" s="18"/>
      <c r="F21" s="18"/>
      <c r="G21" s="18"/>
    </row>
    <row r="22" spans="1:7" s="20" customFormat="1" ht="39" customHeight="1">
      <c r="A22" s="34" t="s">
        <v>40</v>
      </c>
      <c r="B22" s="35" t="s">
        <v>41</v>
      </c>
      <c r="C22" s="36" t="s">
        <v>42</v>
      </c>
      <c r="D22" s="18"/>
      <c r="E22" s="18"/>
      <c r="F22" s="18"/>
      <c r="G22" s="18"/>
    </row>
    <row r="23" spans="1:7" s="20" customFormat="1" ht="39" customHeight="1">
      <c r="A23" s="34" t="s">
        <v>43</v>
      </c>
      <c r="B23" s="35" t="s">
        <v>44</v>
      </c>
      <c r="C23" s="36" t="s">
        <v>45</v>
      </c>
      <c r="D23" s="18"/>
      <c r="E23" s="18"/>
      <c r="F23" s="18"/>
      <c r="G23" s="18"/>
    </row>
    <row r="24" spans="1:7" s="20" customFormat="1">
      <c r="A24" s="18"/>
      <c r="B24" s="18"/>
      <c r="C24" s="18"/>
      <c r="D24" s="18"/>
      <c r="E24" s="18"/>
      <c r="F24" s="18"/>
      <c r="G24" s="18"/>
    </row>
    <row r="25" spans="1:7" s="20" customFormat="1">
      <c r="A25" s="25" t="s">
        <v>46</v>
      </c>
      <c r="B25" s="24"/>
      <c r="C25" s="24"/>
      <c r="D25" s="24"/>
      <c r="E25" s="24"/>
      <c r="F25" s="24"/>
      <c r="G25" s="24"/>
    </row>
    <row r="26" spans="1:7" s="20" customFormat="1">
      <c r="A26" s="17" t="s">
        <v>47</v>
      </c>
      <c r="B26" s="17" t="s">
        <v>48</v>
      </c>
      <c r="C26" s="17" t="s">
        <v>49</v>
      </c>
      <c r="D26" s="26"/>
      <c r="E26" s="17" t="s">
        <v>50</v>
      </c>
      <c r="F26" s="17" t="s">
        <v>51</v>
      </c>
      <c r="G26" s="17" t="s">
        <v>49</v>
      </c>
    </row>
    <row r="27" spans="1:7" s="20" customFormat="1">
      <c r="A27" s="29">
        <v>1</v>
      </c>
      <c r="B27" s="18" t="s">
        <v>52</v>
      </c>
      <c r="C27" s="18" t="s">
        <v>53</v>
      </c>
      <c r="D27" s="18"/>
      <c r="E27" s="18" t="s">
        <v>54</v>
      </c>
      <c r="F27" s="18">
        <v>0</v>
      </c>
      <c r="G27" s="18" t="s">
        <v>55</v>
      </c>
    </row>
    <row r="28" spans="1:7" s="20" customFormat="1" ht="25.5">
      <c r="A28" s="29">
        <v>2</v>
      </c>
      <c r="B28" s="18" t="s">
        <v>23</v>
      </c>
      <c r="C28" s="18" t="s">
        <v>56</v>
      </c>
      <c r="D28" s="18"/>
      <c r="E28" s="18" t="s">
        <v>57</v>
      </c>
      <c r="F28" s="18">
        <v>1</v>
      </c>
      <c r="G28" s="18" t="s">
        <v>58</v>
      </c>
    </row>
    <row r="29" spans="1:7" s="20" customFormat="1">
      <c r="A29" s="29">
        <v>3</v>
      </c>
      <c r="B29" s="18" t="s">
        <v>59</v>
      </c>
      <c r="C29" s="18" t="s">
        <v>60</v>
      </c>
      <c r="D29" s="18"/>
      <c r="E29" s="18" t="s">
        <v>61</v>
      </c>
      <c r="F29" s="18" t="s">
        <v>62</v>
      </c>
      <c r="G29" s="18" t="s">
        <v>63</v>
      </c>
    </row>
    <row r="30" spans="1:7" s="20" customFormat="1" ht="25.5">
      <c r="A30" s="29">
        <v>4</v>
      </c>
      <c r="B30" s="18" t="s">
        <v>64</v>
      </c>
      <c r="C30" s="18" t="s">
        <v>65</v>
      </c>
      <c r="D30" s="18"/>
      <c r="E30" s="18"/>
      <c r="F30" s="18"/>
      <c r="G30" s="18"/>
    </row>
    <row r="31" spans="1:7" s="20" customFormat="1">
      <c r="A31" s="18"/>
      <c r="B31" s="18"/>
      <c r="C31" s="18"/>
      <c r="D31" s="18"/>
      <c r="E31" s="18"/>
      <c r="F31" s="18"/>
      <c r="G31" s="18"/>
    </row>
    <row r="32" spans="1:7" s="20" customFormat="1">
      <c r="A32" s="28" t="s">
        <v>415</v>
      </c>
      <c r="B32" s="27"/>
      <c r="C32" s="27"/>
      <c r="D32" s="27"/>
      <c r="E32" s="27"/>
      <c r="F32" s="27"/>
      <c r="G32" s="27"/>
    </row>
    <row r="33" s="20" customFormat="1"/>
  </sheetData>
  <dataValidations count="3">
    <dataValidation type="list" sqref="B13" xr:uid="{00000000-0002-0000-0000-000000000000}">
      <formula1>"Community Sport Club,Provincial / Regional Sport Association,National Sport Federation,Multi-Sport / Olympic Organisation,Other Sport Organisation"</formula1>
    </dataValidation>
    <dataValidation type="list" sqref="B14" xr:uid="{00000000-0002-0000-0000-000001000000}">
      <formula1>"2,3,4"</formula1>
    </dataValidation>
    <dataValidation type="list" sqref="B15" xr:uid="{00000000-0002-0000-0000-000002000000}">
      <formula1>"Foundation / Start-up,Developing,Established,Reform / Recovery,Growth / Expansion"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topLeftCell="A27" workbookViewId="0">
      <selection activeCell="K1" sqref="K1:K1048576"/>
    </sheetView>
  </sheetViews>
  <sheetFormatPr defaultRowHeight="14.25"/>
  <cols>
    <col min="1" max="1" width="9" customWidth="1"/>
    <col min="2" max="2" width="34" customWidth="1"/>
    <col min="3" max="3" width="28" customWidth="1"/>
    <col min="4" max="4" width="40" customWidth="1"/>
    <col min="5" max="5" width="12" customWidth="1"/>
    <col min="6" max="6" width="44" customWidth="1"/>
    <col min="7" max="7" width="18" customWidth="1"/>
    <col min="8" max="8" width="32" customWidth="1"/>
    <col min="9" max="9" width="12" style="58" customWidth="1"/>
    <col min="10" max="10" width="10" style="58" customWidth="1"/>
    <col min="11" max="11" width="11" style="58" customWidth="1"/>
    <col min="12" max="12" width="44" customWidth="1"/>
    <col min="13" max="13" width="15" style="58" customWidth="1"/>
    <col min="14" max="14" width="11" style="58" customWidth="1"/>
  </cols>
  <sheetData>
    <row r="1" spans="1:14" s="20" customFormat="1" ht="20.25">
      <c r="A1" s="37" t="s">
        <v>66</v>
      </c>
      <c r="B1" s="38"/>
      <c r="C1" s="38"/>
      <c r="D1" s="38"/>
      <c r="E1" s="38"/>
      <c r="F1" s="38"/>
      <c r="G1" s="38"/>
      <c r="H1" s="38"/>
      <c r="I1" s="51"/>
      <c r="J1" s="51"/>
      <c r="K1" s="51"/>
      <c r="L1" s="38"/>
      <c r="M1" s="51"/>
      <c r="N1" s="51"/>
    </row>
    <row r="2" spans="1:14" s="20" customFormat="1" ht="19.5" customHeight="1">
      <c r="A2" s="39" t="str">
        <f>"Organisation Type: "&amp;HOME!$B$13&amp;"  |  Target Level: "&amp;HOME!$B$14&amp;"  |  Minimum input = Current Level. Confidence defaults to Unverified."</f>
        <v>Organisation Type: National Sport Federation  |  Target Level: 4  |  Minimum input = Current Level. Confidence defaults to Unverified.</v>
      </c>
      <c r="B2" s="40"/>
      <c r="C2" s="40"/>
      <c r="D2" s="40"/>
      <c r="E2" s="40"/>
      <c r="F2" s="40"/>
      <c r="G2" s="40"/>
      <c r="H2" s="40"/>
      <c r="I2" s="52"/>
      <c r="J2" s="52"/>
      <c r="K2" s="52"/>
      <c r="L2" s="40"/>
      <c r="M2" s="52"/>
      <c r="N2" s="52"/>
    </row>
    <row r="3" spans="1:14" s="20" customFormat="1">
      <c r="A3" s="41"/>
      <c r="B3" s="41"/>
      <c r="C3" s="41"/>
      <c r="D3" s="41"/>
      <c r="E3" s="41"/>
      <c r="F3" s="41"/>
      <c r="G3" s="41"/>
      <c r="H3" s="41"/>
      <c r="I3" s="53"/>
      <c r="J3" s="53"/>
      <c r="K3" s="53"/>
      <c r="L3" s="41"/>
      <c r="M3" s="53"/>
      <c r="N3" s="53"/>
    </row>
    <row r="4" spans="1:14" s="46" customFormat="1" ht="48" thickBot="1">
      <c r="A4" s="45" t="s">
        <v>67</v>
      </c>
      <c r="B4" s="45" t="s">
        <v>68</v>
      </c>
      <c r="C4" s="45" t="s">
        <v>69</v>
      </c>
      <c r="D4" s="45" t="s">
        <v>70</v>
      </c>
      <c r="E4" s="45" t="s">
        <v>71</v>
      </c>
      <c r="F4" s="45" t="s">
        <v>72</v>
      </c>
      <c r="G4" s="45" t="s">
        <v>20</v>
      </c>
      <c r="H4" s="45" t="s">
        <v>73</v>
      </c>
      <c r="I4" s="54" t="s">
        <v>74</v>
      </c>
      <c r="J4" s="54" t="s">
        <v>75</v>
      </c>
      <c r="K4" s="54" t="s">
        <v>76</v>
      </c>
      <c r="L4" s="45" t="s">
        <v>77</v>
      </c>
      <c r="M4" s="54" t="s">
        <v>78</v>
      </c>
      <c r="N4" s="54" t="s">
        <v>79</v>
      </c>
    </row>
    <row r="5" spans="1:14" s="20" customFormat="1" ht="24">
      <c r="A5" s="42" t="s">
        <v>80</v>
      </c>
      <c r="B5" s="42" t="s">
        <v>81</v>
      </c>
      <c r="C5" s="42" t="s">
        <v>82</v>
      </c>
      <c r="D5" s="42" t="s">
        <v>83</v>
      </c>
      <c r="E5" s="48">
        <v>1</v>
      </c>
      <c r="F5" s="43" t="str">
        <f>IF(E5="","",INDEX('Criteria Guide'!$F5:$I5,1,E5))</f>
        <v>No clear vision; activity is largely day-to-day.</v>
      </c>
      <c r="G5" s="47" t="s">
        <v>84</v>
      </c>
      <c r="H5" s="47"/>
      <c r="I5" s="55">
        <f>HOME!$B$14</f>
        <v>4</v>
      </c>
      <c r="J5" s="55">
        <f t="shared" ref="J5:J44" si="0">IF(E5="","",MAX(0,I5-E5))</f>
        <v>3</v>
      </c>
      <c r="K5" s="55" t="str">
        <f t="shared" ref="K5:K44" si="1">IF(E5="","",IF(J5=0,"Green",IF(J5=1,"Amber","Red")))</f>
        <v>Red</v>
      </c>
      <c r="L5" s="43" t="str">
        <f>IF(E5="","",IF(E5&gt;=I5,"Target met — maintain, review and improve",INDEX('Criteria Guide'!$F5:$I5,1,MIN(4,E5+1))))</f>
        <v>A general vision exists but is informal or known mainly by leaders.</v>
      </c>
      <c r="M5" s="55">
        <f t="shared" ref="M5:M44" si="2">IF(E5="","",IF(J5=0,0,(J5*N5)+IF(G5="Unverified",1,IF(G5="Low",0.75,IF(G5="Medium",0.25,0)))))</f>
        <v>7</v>
      </c>
      <c r="N5" s="55">
        <v>2</v>
      </c>
    </row>
    <row r="6" spans="1:14" s="20" customFormat="1" ht="24">
      <c r="A6" s="41" t="s">
        <v>85</v>
      </c>
      <c r="B6" s="41" t="s">
        <v>81</v>
      </c>
      <c r="C6" s="41" t="s">
        <v>86</v>
      </c>
      <c r="D6" s="41" t="s">
        <v>87</v>
      </c>
      <c r="E6" s="49"/>
      <c r="F6" s="44" t="str">
        <f>IF(E6="","",INDEX('Criteria Guide'!$F6:$I6,1,E6))</f>
        <v/>
      </c>
      <c r="G6" s="47" t="s">
        <v>84</v>
      </c>
      <c r="H6" s="47"/>
      <c r="I6" s="56">
        <f>HOME!$B$14</f>
        <v>4</v>
      </c>
      <c r="J6" s="56" t="str">
        <f t="shared" si="0"/>
        <v/>
      </c>
      <c r="K6" s="56" t="str">
        <f t="shared" si="1"/>
        <v/>
      </c>
      <c r="L6" s="44" t="str">
        <f>IF(E6="","",IF(E6&gt;=I6,"Target met — maintain, review and improve",INDEX('Criteria Guide'!$F6:$I6,1,MIN(4,E6+1))))</f>
        <v/>
      </c>
      <c r="M6" s="56" t="str">
        <f t="shared" si="2"/>
        <v/>
      </c>
      <c r="N6" s="56">
        <v>2</v>
      </c>
    </row>
    <row r="7" spans="1:14" s="20" customFormat="1" ht="24">
      <c r="A7" s="41" t="s">
        <v>88</v>
      </c>
      <c r="B7" s="41" t="s">
        <v>81</v>
      </c>
      <c r="C7" s="41" t="s">
        <v>89</v>
      </c>
      <c r="D7" s="41" t="s">
        <v>90</v>
      </c>
      <c r="E7" s="49"/>
      <c r="F7" s="44" t="str">
        <f>IF(E7="","",INDEX('Criteria Guide'!$F7:$I7,1,E7))</f>
        <v/>
      </c>
      <c r="G7" s="47" t="s">
        <v>84</v>
      </c>
      <c r="H7" s="47"/>
      <c r="I7" s="56">
        <f>HOME!$B$14</f>
        <v>4</v>
      </c>
      <c r="J7" s="56" t="str">
        <f t="shared" si="0"/>
        <v/>
      </c>
      <c r="K7" s="56" t="str">
        <f t="shared" si="1"/>
        <v/>
      </c>
      <c r="L7" s="44" t="str">
        <f>IF(E7="","",IF(E7&gt;=I7,"Target met — maintain, review and improve",INDEX('Criteria Guide'!$F7:$I7,1,MIN(4,E7+1))))</f>
        <v/>
      </c>
      <c r="M7" s="56" t="str">
        <f t="shared" si="2"/>
        <v/>
      </c>
      <c r="N7" s="56">
        <v>3</v>
      </c>
    </row>
    <row r="8" spans="1:14" s="20" customFormat="1" ht="24.75" thickBot="1">
      <c r="A8" s="41" t="s">
        <v>91</v>
      </c>
      <c r="B8" s="41" t="s">
        <v>81</v>
      </c>
      <c r="C8" s="41" t="s">
        <v>92</v>
      </c>
      <c r="D8" s="41" t="s">
        <v>93</v>
      </c>
      <c r="E8" s="50"/>
      <c r="F8" s="44" t="str">
        <f>IF(E8="","",INDEX('Criteria Guide'!$F8:$I8,1,E8))</f>
        <v/>
      </c>
      <c r="G8" s="47" t="s">
        <v>84</v>
      </c>
      <c r="H8" s="47"/>
      <c r="I8" s="56">
        <f>HOME!$B$14</f>
        <v>4</v>
      </c>
      <c r="J8" s="56" t="str">
        <f t="shared" si="0"/>
        <v/>
      </c>
      <c r="K8" s="56" t="str">
        <f t="shared" si="1"/>
        <v/>
      </c>
      <c r="L8" s="44" t="str">
        <f>IF(E8="","",IF(E8&gt;=I8,"Target met — maintain, review and improve",INDEX('Criteria Guide'!$F8:$I8,1,MIN(4,E8+1))))</f>
        <v/>
      </c>
      <c r="M8" s="56" t="str">
        <f t="shared" si="2"/>
        <v/>
      </c>
      <c r="N8" s="56">
        <v>2</v>
      </c>
    </row>
    <row r="9" spans="1:14" s="20" customFormat="1" ht="24">
      <c r="A9" s="42" t="s">
        <v>94</v>
      </c>
      <c r="B9" s="42" t="s">
        <v>95</v>
      </c>
      <c r="C9" s="42" t="s">
        <v>96</v>
      </c>
      <c r="D9" s="42" t="s">
        <v>97</v>
      </c>
      <c r="E9" s="48"/>
      <c r="F9" s="43" t="str">
        <f>IF(E9="","",INDEX('Criteria Guide'!$F9:$I9,1,E9))</f>
        <v/>
      </c>
      <c r="G9" s="47" t="s">
        <v>84</v>
      </c>
      <c r="H9" s="47"/>
      <c r="I9" s="55">
        <f>HOME!$B$14</f>
        <v>4</v>
      </c>
      <c r="J9" s="55" t="str">
        <f t="shared" si="0"/>
        <v/>
      </c>
      <c r="K9" s="55" t="str">
        <f t="shared" si="1"/>
        <v/>
      </c>
      <c r="L9" s="43" t="str">
        <f>IF(E9="","",IF(E9&gt;=I9,"Target met — maintain, review and improve",INDEX('Criteria Guide'!$F9:$I9,1,MIN(4,E9+1))))</f>
        <v/>
      </c>
      <c r="M9" s="55" t="str">
        <f t="shared" si="2"/>
        <v/>
      </c>
      <c r="N9" s="55">
        <v>3</v>
      </c>
    </row>
    <row r="10" spans="1:14" s="20" customFormat="1" ht="24">
      <c r="A10" s="41" t="s">
        <v>98</v>
      </c>
      <c r="B10" s="41" t="s">
        <v>95</v>
      </c>
      <c r="C10" s="41" t="s">
        <v>99</v>
      </c>
      <c r="D10" s="41" t="s">
        <v>100</v>
      </c>
      <c r="E10" s="49"/>
      <c r="F10" s="44" t="str">
        <f>IF(E10="","",INDEX('Criteria Guide'!$F10:$I10,1,E10))</f>
        <v/>
      </c>
      <c r="G10" s="47" t="s">
        <v>84</v>
      </c>
      <c r="H10" s="47"/>
      <c r="I10" s="56">
        <f>HOME!$B$14</f>
        <v>4</v>
      </c>
      <c r="J10" s="56" t="str">
        <f t="shared" si="0"/>
        <v/>
      </c>
      <c r="K10" s="56" t="str">
        <f t="shared" si="1"/>
        <v/>
      </c>
      <c r="L10" s="44" t="str">
        <f>IF(E10="","",IF(E10&gt;=I10,"Target met — maintain, review and improve",INDEX('Criteria Guide'!$F10:$I10,1,MIN(4,E10+1))))</f>
        <v/>
      </c>
      <c r="M10" s="56" t="str">
        <f t="shared" si="2"/>
        <v/>
      </c>
      <c r="N10" s="56">
        <v>2</v>
      </c>
    </row>
    <row r="11" spans="1:14" s="20" customFormat="1" ht="24">
      <c r="A11" s="41" t="s">
        <v>101</v>
      </c>
      <c r="B11" s="41" t="s">
        <v>95</v>
      </c>
      <c r="C11" s="41" t="s">
        <v>102</v>
      </c>
      <c r="D11" s="41" t="s">
        <v>103</v>
      </c>
      <c r="E11" s="49"/>
      <c r="F11" s="44" t="str">
        <f>IF(E11="","",INDEX('Criteria Guide'!$F11:$I11,1,E11))</f>
        <v/>
      </c>
      <c r="G11" s="47" t="s">
        <v>84</v>
      </c>
      <c r="H11" s="47"/>
      <c r="I11" s="56">
        <f>HOME!$B$14</f>
        <v>4</v>
      </c>
      <c r="J11" s="56" t="str">
        <f t="shared" si="0"/>
        <v/>
      </c>
      <c r="K11" s="56" t="str">
        <f t="shared" si="1"/>
        <v/>
      </c>
      <c r="L11" s="44" t="str">
        <f>IF(E11="","",IF(E11&gt;=I11,"Target met — maintain, review and improve",INDEX('Criteria Guide'!$F11:$I11,1,MIN(4,E11+1))))</f>
        <v/>
      </c>
      <c r="M11" s="56" t="str">
        <f t="shared" si="2"/>
        <v/>
      </c>
      <c r="N11" s="56">
        <v>3</v>
      </c>
    </row>
    <row r="12" spans="1:14" s="20" customFormat="1" ht="24.75" thickBot="1">
      <c r="A12" s="41" t="s">
        <v>104</v>
      </c>
      <c r="B12" s="41" t="s">
        <v>95</v>
      </c>
      <c r="C12" s="41" t="s">
        <v>105</v>
      </c>
      <c r="D12" s="41" t="s">
        <v>106</v>
      </c>
      <c r="E12" s="50"/>
      <c r="F12" s="44" t="str">
        <f>IF(E12="","",INDEX('Criteria Guide'!$F12:$I12,1,E12))</f>
        <v/>
      </c>
      <c r="G12" s="47" t="s">
        <v>84</v>
      </c>
      <c r="H12" s="47"/>
      <c r="I12" s="56">
        <f>HOME!$B$14</f>
        <v>4</v>
      </c>
      <c r="J12" s="56" t="str">
        <f t="shared" si="0"/>
        <v/>
      </c>
      <c r="K12" s="56" t="str">
        <f t="shared" si="1"/>
        <v/>
      </c>
      <c r="L12" s="44" t="str">
        <f>IF(E12="","",IF(E12&gt;=I12,"Target met — maintain, review and improve",INDEX('Criteria Guide'!$F12:$I12,1,MIN(4,E12+1))))</f>
        <v/>
      </c>
      <c r="M12" s="56" t="str">
        <f t="shared" si="2"/>
        <v/>
      </c>
      <c r="N12" s="56">
        <v>2</v>
      </c>
    </row>
    <row r="13" spans="1:14" s="20" customFormat="1" ht="24">
      <c r="A13" s="42" t="s">
        <v>107</v>
      </c>
      <c r="B13" s="42" t="s">
        <v>108</v>
      </c>
      <c r="C13" s="42" t="s">
        <v>109</v>
      </c>
      <c r="D13" s="42" t="s">
        <v>110</v>
      </c>
      <c r="E13" s="48"/>
      <c r="F13" s="43" t="str">
        <f>IF(E13="","",INDEX('Criteria Guide'!$F13:$I13,1,E13))</f>
        <v/>
      </c>
      <c r="G13" s="47" t="s">
        <v>84</v>
      </c>
      <c r="H13" s="47"/>
      <c r="I13" s="55">
        <f>HOME!$B$14</f>
        <v>4</v>
      </c>
      <c r="J13" s="55" t="str">
        <f t="shared" si="0"/>
        <v/>
      </c>
      <c r="K13" s="55" t="str">
        <f t="shared" si="1"/>
        <v/>
      </c>
      <c r="L13" s="43" t="str">
        <f>IF(E13="","",IF(E13&gt;=I13,"Target met — maintain, review and improve",INDEX('Criteria Guide'!$F13:$I13,1,MIN(4,E13+1))))</f>
        <v/>
      </c>
      <c r="M13" s="55" t="str">
        <f t="shared" si="2"/>
        <v/>
      </c>
      <c r="N13" s="55">
        <v>3</v>
      </c>
    </row>
    <row r="14" spans="1:14" s="20" customFormat="1" ht="24">
      <c r="A14" s="41" t="s">
        <v>111</v>
      </c>
      <c r="B14" s="41" t="s">
        <v>108</v>
      </c>
      <c r="C14" s="41" t="s">
        <v>112</v>
      </c>
      <c r="D14" s="41" t="s">
        <v>113</v>
      </c>
      <c r="E14" s="49"/>
      <c r="F14" s="44" t="str">
        <f>IF(E14="","",INDEX('Criteria Guide'!$F14:$I14,1,E14))</f>
        <v/>
      </c>
      <c r="G14" s="47" t="s">
        <v>84</v>
      </c>
      <c r="H14" s="47"/>
      <c r="I14" s="56">
        <f>HOME!$B$14</f>
        <v>4</v>
      </c>
      <c r="J14" s="56" t="str">
        <f t="shared" si="0"/>
        <v/>
      </c>
      <c r="K14" s="56" t="str">
        <f t="shared" si="1"/>
        <v/>
      </c>
      <c r="L14" s="44" t="str">
        <f>IF(E14="","",IF(E14&gt;=I14,"Target met — maintain, review and improve",INDEX('Criteria Guide'!$F14:$I14,1,MIN(4,E14+1))))</f>
        <v/>
      </c>
      <c r="M14" s="56" t="str">
        <f t="shared" si="2"/>
        <v/>
      </c>
      <c r="N14" s="56">
        <v>2</v>
      </c>
    </row>
    <row r="15" spans="1:14" s="20" customFormat="1" ht="24">
      <c r="A15" s="41" t="s">
        <v>114</v>
      </c>
      <c r="B15" s="41" t="s">
        <v>108</v>
      </c>
      <c r="C15" s="41" t="s">
        <v>115</v>
      </c>
      <c r="D15" s="41" t="s">
        <v>116</v>
      </c>
      <c r="E15" s="49"/>
      <c r="F15" s="44" t="str">
        <f>IF(E15="","",INDEX('Criteria Guide'!$F15:$I15,1,E15))</f>
        <v/>
      </c>
      <c r="G15" s="47" t="s">
        <v>84</v>
      </c>
      <c r="H15" s="47"/>
      <c r="I15" s="56">
        <f>HOME!$B$14</f>
        <v>4</v>
      </c>
      <c r="J15" s="56" t="str">
        <f t="shared" si="0"/>
        <v/>
      </c>
      <c r="K15" s="56" t="str">
        <f t="shared" si="1"/>
        <v/>
      </c>
      <c r="L15" s="44" t="str">
        <f>IF(E15="","",IF(E15&gt;=I15,"Target met — maintain, review and improve",INDEX('Criteria Guide'!$F15:$I15,1,MIN(4,E15+1))))</f>
        <v/>
      </c>
      <c r="M15" s="56" t="str">
        <f t="shared" si="2"/>
        <v/>
      </c>
      <c r="N15" s="56">
        <v>3</v>
      </c>
    </row>
    <row r="16" spans="1:14" s="20" customFormat="1" ht="24.75" thickBot="1">
      <c r="A16" s="41" t="s">
        <v>117</v>
      </c>
      <c r="B16" s="41" t="s">
        <v>108</v>
      </c>
      <c r="C16" s="41" t="s">
        <v>118</v>
      </c>
      <c r="D16" s="41" t="s">
        <v>119</v>
      </c>
      <c r="E16" s="50"/>
      <c r="F16" s="44" t="str">
        <f>IF(E16="","",INDEX('Criteria Guide'!$F16:$I16,1,E16))</f>
        <v/>
      </c>
      <c r="G16" s="47" t="s">
        <v>84</v>
      </c>
      <c r="H16" s="47"/>
      <c r="I16" s="56">
        <f>HOME!$B$14</f>
        <v>4</v>
      </c>
      <c r="J16" s="56" t="str">
        <f t="shared" si="0"/>
        <v/>
      </c>
      <c r="K16" s="56" t="str">
        <f t="shared" si="1"/>
        <v/>
      </c>
      <c r="L16" s="44" t="str">
        <f>IF(E16="","",IF(E16&gt;=I16,"Target met — maintain, review and improve",INDEX('Criteria Guide'!$F16:$I16,1,MIN(4,E16+1))))</f>
        <v/>
      </c>
      <c r="M16" s="56" t="str">
        <f t="shared" si="2"/>
        <v/>
      </c>
      <c r="N16" s="56">
        <v>3</v>
      </c>
    </row>
    <row r="17" spans="1:14" s="20" customFormat="1" ht="24">
      <c r="A17" s="42" t="s">
        <v>120</v>
      </c>
      <c r="B17" s="42" t="s">
        <v>121</v>
      </c>
      <c r="C17" s="42" t="s">
        <v>122</v>
      </c>
      <c r="D17" s="42" t="s">
        <v>123</v>
      </c>
      <c r="E17" s="48"/>
      <c r="F17" s="43" t="str">
        <f>IF(E17="","",INDEX('Criteria Guide'!$F17:$I17,1,E17))</f>
        <v/>
      </c>
      <c r="G17" s="47" t="s">
        <v>84</v>
      </c>
      <c r="H17" s="47"/>
      <c r="I17" s="55">
        <f>HOME!$B$14</f>
        <v>4</v>
      </c>
      <c r="J17" s="55" t="str">
        <f t="shared" si="0"/>
        <v/>
      </c>
      <c r="K17" s="55" t="str">
        <f t="shared" si="1"/>
        <v/>
      </c>
      <c r="L17" s="43" t="str">
        <f>IF(E17="","",IF(E17&gt;=I17,"Target met — maintain, review and improve",INDEX('Criteria Guide'!$F17:$I17,1,MIN(4,E17+1))))</f>
        <v/>
      </c>
      <c r="M17" s="55" t="str">
        <f t="shared" si="2"/>
        <v/>
      </c>
      <c r="N17" s="55">
        <v>3</v>
      </c>
    </row>
    <row r="18" spans="1:14" s="20" customFormat="1" ht="24">
      <c r="A18" s="41" t="s">
        <v>124</v>
      </c>
      <c r="B18" s="41" t="s">
        <v>121</v>
      </c>
      <c r="C18" s="41" t="s">
        <v>125</v>
      </c>
      <c r="D18" s="41" t="s">
        <v>126</v>
      </c>
      <c r="E18" s="49"/>
      <c r="F18" s="44" t="str">
        <f>IF(E18="","",INDEX('Criteria Guide'!$F18:$I18,1,E18))</f>
        <v/>
      </c>
      <c r="G18" s="47" t="s">
        <v>84</v>
      </c>
      <c r="H18" s="47"/>
      <c r="I18" s="56">
        <f>HOME!$B$14</f>
        <v>4</v>
      </c>
      <c r="J18" s="56" t="str">
        <f t="shared" si="0"/>
        <v/>
      </c>
      <c r="K18" s="56" t="str">
        <f t="shared" si="1"/>
        <v/>
      </c>
      <c r="L18" s="44" t="str">
        <f>IF(E18="","",IF(E18&gt;=I18,"Target met — maintain, review and improve",INDEX('Criteria Guide'!$F18:$I18,1,MIN(4,E18+1))))</f>
        <v/>
      </c>
      <c r="M18" s="56" t="str">
        <f t="shared" si="2"/>
        <v/>
      </c>
      <c r="N18" s="56">
        <v>2</v>
      </c>
    </row>
    <row r="19" spans="1:14" s="20" customFormat="1" ht="24">
      <c r="A19" s="41" t="s">
        <v>127</v>
      </c>
      <c r="B19" s="41" t="s">
        <v>121</v>
      </c>
      <c r="C19" s="41" t="s">
        <v>128</v>
      </c>
      <c r="D19" s="41" t="s">
        <v>129</v>
      </c>
      <c r="E19" s="49"/>
      <c r="F19" s="44" t="str">
        <f>IF(E19="","",INDEX('Criteria Guide'!$F19:$I19,1,E19))</f>
        <v/>
      </c>
      <c r="G19" s="47" t="s">
        <v>84</v>
      </c>
      <c r="H19" s="47"/>
      <c r="I19" s="56">
        <f>HOME!$B$14</f>
        <v>4</v>
      </c>
      <c r="J19" s="56" t="str">
        <f t="shared" si="0"/>
        <v/>
      </c>
      <c r="K19" s="56" t="str">
        <f t="shared" si="1"/>
        <v/>
      </c>
      <c r="L19" s="44" t="str">
        <f>IF(E19="","",IF(E19&gt;=I19,"Target met — maintain, review and improve",INDEX('Criteria Guide'!$F19:$I19,1,MIN(4,E19+1))))</f>
        <v/>
      </c>
      <c r="M19" s="56" t="str">
        <f t="shared" si="2"/>
        <v/>
      </c>
      <c r="N19" s="56">
        <v>3</v>
      </c>
    </row>
    <row r="20" spans="1:14" s="20" customFormat="1" ht="24.75" thickBot="1">
      <c r="A20" s="41" t="s">
        <v>130</v>
      </c>
      <c r="B20" s="41" t="s">
        <v>121</v>
      </c>
      <c r="C20" s="41" t="s">
        <v>131</v>
      </c>
      <c r="D20" s="41" t="s">
        <v>132</v>
      </c>
      <c r="E20" s="50"/>
      <c r="F20" s="44" t="str">
        <f>IF(E20="","",INDEX('Criteria Guide'!$F20:$I20,1,E20))</f>
        <v/>
      </c>
      <c r="G20" s="47" t="s">
        <v>84</v>
      </c>
      <c r="H20" s="47"/>
      <c r="I20" s="56">
        <f>HOME!$B$14</f>
        <v>4</v>
      </c>
      <c r="J20" s="56" t="str">
        <f t="shared" si="0"/>
        <v/>
      </c>
      <c r="K20" s="56" t="str">
        <f t="shared" si="1"/>
        <v/>
      </c>
      <c r="L20" s="44" t="str">
        <f>IF(E20="","",IF(E20&gt;=I20,"Target met — maintain, review and improve",INDEX('Criteria Guide'!$F20:$I20,1,MIN(4,E20+1))))</f>
        <v/>
      </c>
      <c r="M20" s="56" t="str">
        <f t="shared" si="2"/>
        <v/>
      </c>
      <c r="N20" s="56">
        <v>2</v>
      </c>
    </row>
    <row r="21" spans="1:14" s="20" customFormat="1" ht="24">
      <c r="A21" s="42" t="s">
        <v>133</v>
      </c>
      <c r="B21" s="42" t="s">
        <v>134</v>
      </c>
      <c r="C21" s="42" t="s">
        <v>135</v>
      </c>
      <c r="D21" s="42" t="s">
        <v>136</v>
      </c>
      <c r="E21" s="48"/>
      <c r="F21" s="43" t="str">
        <f>IF(E21="","",INDEX('Criteria Guide'!$F21:$I21,1,E21))</f>
        <v/>
      </c>
      <c r="G21" s="47" t="s">
        <v>84</v>
      </c>
      <c r="H21" s="47"/>
      <c r="I21" s="55">
        <f>HOME!$B$14</f>
        <v>4</v>
      </c>
      <c r="J21" s="55" t="str">
        <f t="shared" si="0"/>
        <v/>
      </c>
      <c r="K21" s="55" t="str">
        <f t="shared" si="1"/>
        <v/>
      </c>
      <c r="L21" s="43" t="str">
        <f>IF(E21="","",IF(E21&gt;=I21,"Target met — maintain, review and improve",INDEX('Criteria Guide'!$F21:$I21,1,MIN(4,E21+1))))</f>
        <v/>
      </c>
      <c r="M21" s="55" t="str">
        <f t="shared" si="2"/>
        <v/>
      </c>
      <c r="N21" s="55">
        <v>3</v>
      </c>
    </row>
    <row r="22" spans="1:14" s="20" customFormat="1" ht="24">
      <c r="A22" s="41" t="s">
        <v>137</v>
      </c>
      <c r="B22" s="41" t="s">
        <v>134</v>
      </c>
      <c r="C22" s="41" t="s">
        <v>138</v>
      </c>
      <c r="D22" s="41" t="s">
        <v>139</v>
      </c>
      <c r="E22" s="49"/>
      <c r="F22" s="44" t="str">
        <f>IF(E22="","",INDEX('Criteria Guide'!$F22:$I22,1,E22))</f>
        <v/>
      </c>
      <c r="G22" s="47" t="s">
        <v>84</v>
      </c>
      <c r="H22" s="47"/>
      <c r="I22" s="56">
        <f>HOME!$B$14</f>
        <v>4</v>
      </c>
      <c r="J22" s="56" t="str">
        <f t="shared" si="0"/>
        <v/>
      </c>
      <c r="K22" s="56" t="str">
        <f t="shared" si="1"/>
        <v/>
      </c>
      <c r="L22" s="44" t="str">
        <f>IF(E22="","",IF(E22&gt;=I22,"Target met — maintain, review and improve",INDEX('Criteria Guide'!$F22:$I22,1,MIN(4,E22+1))))</f>
        <v/>
      </c>
      <c r="M22" s="56" t="str">
        <f t="shared" si="2"/>
        <v/>
      </c>
      <c r="N22" s="56">
        <v>2</v>
      </c>
    </row>
    <row r="23" spans="1:14" s="20" customFormat="1" ht="24">
      <c r="A23" s="41" t="s">
        <v>140</v>
      </c>
      <c r="B23" s="41" t="s">
        <v>134</v>
      </c>
      <c r="C23" s="41" t="s">
        <v>141</v>
      </c>
      <c r="D23" s="41" t="s">
        <v>142</v>
      </c>
      <c r="E23" s="49"/>
      <c r="F23" s="44" t="str">
        <f>IF(E23="","",INDEX('Criteria Guide'!$F23:$I23,1,E23))</f>
        <v/>
      </c>
      <c r="G23" s="47" t="s">
        <v>84</v>
      </c>
      <c r="H23" s="47"/>
      <c r="I23" s="56">
        <f>HOME!$B$14</f>
        <v>4</v>
      </c>
      <c r="J23" s="56" t="str">
        <f t="shared" si="0"/>
        <v/>
      </c>
      <c r="K23" s="56" t="str">
        <f t="shared" si="1"/>
        <v/>
      </c>
      <c r="L23" s="44" t="str">
        <f>IF(E23="","",IF(E23&gt;=I23,"Target met — maintain, review and improve",INDEX('Criteria Guide'!$F23:$I23,1,MIN(4,E23+1))))</f>
        <v/>
      </c>
      <c r="M23" s="56" t="str">
        <f t="shared" si="2"/>
        <v/>
      </c>
      <c r="N23" s="56">
        <v>3</v>
      </c>
    </row>
    <row r="24" spans="1:14" s="20" customFormat="1" ht="24.75" thickBot="1">
      <c r="A24" s="41" t="s">
        <v>143</v>
      </c>
      <c r="B24" s="41" t="s">
        <v>134</v>
      </c>
      <c r="C24" s="41" t="s">
        <v>144</v>
      </c>
      <c r="D24" s="41" t="s">
        <v>145</v>
      </c>
      <c r="E24" s="50"/>
      <c r="F24" s="44" t="str">
        <f>IF(E24="","",INDEX('Criteria Guide'!$F24:$I24,1,E24))</f>
        <v/>
      </c>
      <c r="G24" s="47" t="s">
        <v>84</v>
      </c>
      <c r="H24" s="47"/>
      <c r="I24" s="56">
        <f>HOME!$B$14</f>
        <v>4</v>
      </c>
      <c r="J24" s="56" t="str">
        <f t="shared" si="0"/>
        <v/>
      </c>
      <c r="K24" s="56" t="str">
        <f t="shared" si="1"/>
        <v/>
      </c>
      <c r="L24" s="44" t="str">
        <f>IF(E24="","",IF(E24&gt;=I24,"Target met — maintain, review and improve",INDEX('Criteria Guide'!$F24:$I24,1,MIN(4,E24+1))))</f>
        <v/>
      </c>
      <c r="M24" s="56" t="str">
        <f t="shared" si="2"/>
        <v/>
      </c>
      <c r="N24" s="56">
        <v>2</v>
      </c>
    </row>
    <row r="25" spans="1:14" s="20" customFormat="1" ht="24">
      <c r="A25" s="42" t="s">
        <v>146</v>
      </c>
      <c r="B25" s="42" t="s">
        <v>147</v>
      </c>
      <c r="C25" s="42" t="s">
        <v>148</v>
      </c>
      <c r="D25" s="42" t="s">
        <v>149</v>
      </c>
      <c r="E25" s="48"/>
      <c r="F25" s="43" t="str">
        <f>IF(E25="","",INDEX('Criteria Guide'!$F25:$I25,1,E25))</f>
        <v/>
      </c>
      <c r="G25" s="47" t="s">
        <v>84</v>
      </c>
      <c r="H25" s="47"/>
      <c r="I25" s="55">
        <f>HOME!$B$14</f>
        <v>4</v>
      </c>
      <c r="J25" s="55" t="str">
        <f t="shared" si="0"/>
        <v/>
      </c>
      <c r="K25" s="55" t="str">
        <f t="shared" si="1"/>
        <v/>
      </c>
      <c r="L25" s="43" t="str">
        <f>IF(E25="","",IF(E25&gt;=I25,"Target met — maintain, review and improve",INDEX('Criteria Guide'!$F25:$I25,1,MIN(4,E25+1))))</f>
        <v/>
      </c>
      <c r="M25" s="55" t="str">
        <f t="shared" si="2"/>
        <v/>
      </c>
      <c r="N25" s="55">
        <v>2</v>
      </c>
    </row>
    <row r="26" spans="1:14" s="20" customFormat="1" ht="24">
      <c r="A26" s="41" t="s">
        <v>150</v>
      </c>
      <c r="B26" s="41" t="s">
        <v>147</v>
      </c>
      <c r="C26" s="41" t="s">
        <v>151</v>
      </c>
      <c r="D26" s="41" t="s">
        <v>152</v>
      </c>
      <c r="E26" s="49"/>
      <c r="F26" s="44" t="str">
        <f>IF(E26="","",INDEX('Criteria Guide'!$F26:$I26,1,E26))</f>
        <v/>
      </c>
      <c r="G26" s="47" t="s">
        <v>84</v>
      </c>
      <c r="H26" s="47"/>
      <c r="I26" s="56">
        <f>HOME!$B$14</f>
        <v>4</v>
      </c>
      <c r="J26" s="56" t="str">
        <f t="shared" si="0"/>
        <v/>
      </c>
      <c r="K26" s="56" t="str">
        <f t="shared" si="1"/>
        <v/>
      </c>
      <c r="L26" s="44" t="str">
        <f>IF(E26="","",IF(E26&gt;=I26,"Target met — maintain, review and improve",INDEX('Criteria Guide'!$F26:$I26,1,MIN(4,E26+1))))</f>
        <v/>
      </c>
      <c r="M26" s="56" t="str">
        <f t="shared" si="2"/>
        <v/>
      </c>
      <c r="N26" s="56">
        <v>3</v>
      </c>
    </row>
    <row r="27" spans="1:14" s="20" customFormat="1" ht="24">
      <c r="A27" s="41" t="s">
        <v>153</v>
      </c>
      <c r="B27" s="41" t="s">
        <v>147</v>
      </c>
      <c r="C27" s="41" t="s">
        <v>154</v>
      </c>
      <c r="D27" s="41" t="s">
        <v>155</v>
      </c>
      <c r="E27" s="49"/>
      <c r="F27" s="44" t="str">
        <f>IF(E27="","",INDEX('Criteria Guide'!$F27:$I27,1,E27))</f>
        <v/>
      </c>
      <c r="G27" s="47" t="s">
        <v>84</v>
      </c>
      <c r="H27" s="47"/>
      <c r="I27" s="56">
        <f>HOME!$B$14</f>
        <v>4</v>
      </c>
      <c r="J27" s="56" t="str">
        <f t="shared" si="0"/>
        <v/>
      </c>
      <c r="K27" s="56" t="str">
        <f t="shared" si="1"/>
        <v/>
      </c>
      <c r="L27" s="44" t="str">
        <f>IF(E27="","",IF(E27&gt;=I27,"Target met — maintain, review and improve",INDEX('Criteria Guide'!$F27:$I27,1,MIN(4,E27+1))))</f>
        <v/>
      </c>
      <c r="M27" s="56" t="str">
        <f t="shared" si="2"/>
        <v/>
      </c>
      <c r="N27" s="56">
        <v>3</v>
      </c>
    </row>
    <row r="28" spans="1:14" s="20" customFormat="1" ht="24.75" thickBot="1">
      <c r="A28" s="41" t="s">
        <v>156</v>
      </c>
      <c r="B28" s="41" t="s">
        <v>147</v>
      </c>
      <c r="C28" s="41" t="s">
        <v>157</v>
      </c>
      <c r="D28" s="41" t="s">
        <v>158</v>
      </c>
      <c r="E28" s="50"/>
      <c r="F28" s="44" t="str">
        <f>IF(E28="","",INDEX('Criteria Guide'!$F28:$I28,1,E28))</f>
        <v/>
      </c>
      <c r="G28" s="47" t="s">
        <v>84</v>
      </c>
      <c r="H28" s="47"/>
      <c r="I28" s="56">
        <f>HOME!$B$14</f>
        <v>4</v>
      </c>
      <c r="J28" s="56" t="str">
        <f t="shared" si="0"/>
        <v/>
      </c>
      <c r="K28" s="56" t="str">
        <f t="shared" si="1"/>
        <v/>
      </c>
      <c r="L28" s="44" t="str">
        <f>IF(E28="","",IF(E28&gt;=I28,"Target met — maintain, review and improve",INDEX('Criteria Guide'!$F28:$I28,1,MIN(4,E28+1))))</f>
        <v/>
      </c>
      <c r="M28" s="56" t="str">
        <f t="shared" si="2"/>
        <v/>
      </c>
      <c r="N28" s="56">
        <v>2</v>
      </c>
    </row>
    <row r="29" spans="1:14" s="20" customFormat="1" ht="24">
      <c r="A29" s="42" t="s">
        <v>159</v>
      </c>
      <c r="B29" s="42" t="s">
        <v>160</v>
      </c>
      <c r="C29" s="42" t="s">
        <v>161</v>
      </c>
      <c r="D29" s="42" t="s">
        <v>162</v>
      </c>
      <c r="E29" s="48"/>
      <c r="F29" s="43" t="str">
        <f>IF(E29="","",INDEX('Criteria Guide'!$F29:$I29,1,E29))</f>
        <v/>
      </c>
      <c r="G29" s="47" t="s">
        <v>84</v>
      </c>
      <c r="H29" s="47"/>
      <c r="I29" s="55">
        <f>HOME!$B$14</f>
        <v>4</v>
      </c>
      <c r="J29" s="55" t="str">
        <f t="shared" si="0"/>
        <v/>
      </c>
      <c r="K29" s="55" t="str">
        <f t="shared" si="1"/>
        <v/>
      </c>
      <c r="L29" s="43" t="str">
        <f>IF(E29="","",IF(E29&gt;=I29,"Target met — maintain, review and improve",INDEX('Criteria Guide'!$F29:$I29,1,MIN(4,E29+1))))</f>
        <v/>
      </c>
      <c r="M29" s="55" t="str">
        <f t="shared" si="2"/>
        <v/>
      </c>
      <c r="N29" s="55">
        <v>3</v>
      </c>
    </row>
    <row r="30" spans="1:14" s="20" customFormat="1" ht="24">
      <c r="A30" s="41" t="s">
        <v>163</v>
      </c>
      <c r="B30" s="41" t="s">
        <v>160</v>
      </c>
      <c r="C30" s="41" t="s">
        <v>164</v>
      </c>
      <c r="D30" s="41" t="s">
        <v>165</v>
      </c>
      <c r="E30" s="49"/>
      <c r="F30" s="44" t="str">
        <f>IF(E30="","",INDEX('Criteria Guide'!$F30:$I30,1,E30))</f>
        <v/>
      </c>
      <c r="G30" s="47" t="s">
        <v>84</v>
      </c>
      <c r="H30" s="47"/>
      <c r="I30" s="56">
        <f>HOME!$B$14</f>
        <v>4</v>
      </c>
      <c r="J30" s="56" t="str">
        <f t="shared" si="0"/>
        <v/>
      </c>
      <c r="K30" s="56" t="str">
        <f t="shared" si="1"/>
        <v/>
      </c>
      <c r="L30" s="44" t="str">
        <f>IF(E30="","",IF(E30&gt;=I30,"Target met — maintain, review and improve",INDEX('Criteria Guide'!$F30:$I30,1,MIN(4,E30+1))))</f>
        <v/>
      </c>
      <c r="M30" s="56" t="str">
        <f t="shared" si="2"/>
        <v/>
      </c>
      <c r="N30" s="56">
        <v>3</v>
      </c>
    </row>
    <row r="31" spans="1:14" s="20" customFormat="1" ht="24">
      <c r="A31" s="41" t="s">
        <v>166</v>
      </c>
      <c r="B31" s="41" t="s">
        <v>160</v>
      </c>
      <c r="C31" s="41" t="s">
        <v>167</v>
      </c>
      <c r="D31" s="41" t="s">
        <v>168</v>
      </c>
      <c r="E31" s="49"/>
      <c r="F31" s="44" t="str">
        <f>IF(E31="","",INDEX('Criteria Guide'!$F31:$I31,1,E31))</f>
        <v/>
      </c>
      <c r="G31" s="47" t="s">
        <v>84</v>
      </c>
      <c r="H31" s="47"/>
      <c r="I31" s="56">
        <f>HOME!$B$14</f>
        <v>4</v>
      </c>
      <c r="J31" s="56" t="str">
        <f t="shared" si="0"/>
        <v/>
      </c>
      <c r="K31" s="56" t="str">
        <f t="shared" si="1"/>
        <v/>
      </c>
      <c r="L31" s="44" t="str">
        <f>IF(E31="","",IF(E31&gt;=I31,"Target met — maintain, review and improve",INDEX('Criteria Guide'!$F31:$I31,1,MIN(4,E31+1))))</f>
        <v/>
      </c>
      <c r="M31" s="56" t="str">
        <f t="shared" si="2"/>
        <v/>
      </c>
      <c r="N31" s="56">
        <v>2</v>
      </c>
    </row>
    <row r="32" spans="1:14" s="20" customFormat="1" ht="24.75" thickBot="1">
      <c r="A32" s="41" t="s">
        <v>169</v>
      </c>
      <c r="B32" s="41" t="s">
        <v>160</v>
      </c>
      <c r="C32" s="41" t="s">
        <v>170</v>
      </c>
      <c r="D32" s="41" t="s">
        <v>171</v>
      </c>
      <c r="E32" s="50"/>
      <c r="F32" s="44" t="str">
        <f>IF(E32="","",INDEX('Criteria Guide'!$F32:$I32,1,E32))</f>
        <v/>
      </c>
      <c r="G32" s="47" t="s">
        <v>84</v>
      </c>
      <c r="H32" s="47"/>
      <c r="I32" s="56">
        <f>HOME!$B$14</f>
        <v>4</v>
      </c>
      <c r="J32" s="56" t="str">
        <f t="shared" si="0"/>
        <v/>
      </c>
      <c r="K32" s="56" t="str">
        <f t="shared" si="1"/>
        <v/>
      </c>
      <c r="L32" s="44" t="str">
        <f>IF(E32="","",IF(E32&gt;=I32,"Target met — maintain, review and improve",INDEX('Criteria Guide'!$F32:$I32,1,MIN(4,E32+1))))</f>
        <v/>
      </c>
      <c r="M32" s="56" t="str">
        <f t="shared" si="2"/>
        <v/>
      </c>
      <c r="N32" s="56">
        <v>2</v>
      </c>
    </row>
    <row r="33" spans="1:14" s="20" customFormat="1" ht="24">
      <c r="A33" s="42" t="s">
        <v>172</v>
      </c>
      <c r="B33" s="42" t="s">
        <v>173</v>
      </c>
      <c r="C33" s="42" t="s">
        <v>174</v>
      </c>
      <c r="D33" s="42" t="s">
        <v>175</v>
      </c>
      <c r="E33" s="48"/>
      <c r="F33" s="43" t="str">
        <f>IF(E33="","",INDEX('Criteria Guide'!$F33:$I33,1,E33))</f>
        <v/>
      </c>
      <c r="G33" s="47" t="s">
        <v>84</v>
      </c>
      <c r="H33" s="47"/>
      <c r="I33" s="55">
        <f>HOME!$B$14</f>
        <v>4</v>
      </c>
      <c r="J33" s="55" t="str">
        <f t="shared" si="0"/>
        <v/>
      </c>
      <c r="K33" s="55" t="str">
        <f t="shared" si="1"/>
        <v/>
      </c>
      <c r="L33" s="43" t="str">
        <f>IF(E33="","",IF(E33&gt;=I33,"Target met — maintain, review and improve",INDEX('Criteria Guide'!$F33:$I33,1,MIN(4,E33+1))))</f>
        <v/>
      </c>
      <c r="M33" s="55" t="str">
        <f t="shared" si="2"/>
        <v/>
      </c>
      <c r="N33" s="55">
        <v>2</v>
      </c>
    </row>
    <row r="34" spans="1:14" s="20" customFormat="1" ht="24">
      <c r="A34" s="41" t="s">
        <v>176</v>
      </c>
      <c r="B34" s="41" t="s">
        <v>173</v>
      </c>
      <c r="C34" s="41" t="s">
        <v>177</v>
      </c>
      <c r="D34" s="41" t="s">
        <v>178</v>
      </c>
      <c r="E34" s="49"/>
      <c r="F34" s="44" t="str">
        <f>IF(E34="","",INDEX('Criteria Guide'!$F34:$I34,1,E34))</f>
        <v/>
      </c>
      <c r="G34" s="47" t="s">
        <v>84</v>
      </c>
      <c r="H34" s="47"/>
      <c r="I34" s="56">
        <f>HOME!$B$14</f>
        <v>4</v>
      </c>
      <c r="J34" s="56" t="str">
        <f t="shared" si="0"/>
        <v/>
      </c>
      <c r="K34" s="56" t="str">
        <f t="shared" si="1"/>
        <v/>
      </c>
      <c r="L34" s="44" t="str">
        <f>IF(E34="","",IF(E34&gt;=I34,"Target met — maintain, review and improve",INDEX('Criteria Guide'!$F34:$I34,1,MIN(4,E34+1))))</f>
        <v/>
      </c>
      <c r="M34" s="56" t="str">
        <f t="shared" si="2"/>
        <v/>
      </c>
      <c r="N34" s="56">
        <v>2</v>
      </c>
    </row>
    <row r="35" spans="1:14" s="20" customFormat="1" ht="24">
      <c r="A35" s="41" t="s">
        <v>179</v>
      </c>
      <c r="B35" s="41" t="s">
        <v>173</v>
      </c>
      <c r="C35" s="41" t="s">
        <v>180</v>
      </c>
      <c r="D35" s="41" t="s">
        <v>181</v>
      </c>
      <c r="E35" s="49"/>
      <c r="F35" s="44" t="str">
        <f>IF(E35="","",INDEX('Criteria Guide'!$F35:$I35,1,E35))</f>
        <v/>
      </c>
      <c r="G35" s="47" t="s">
        <v>84</v>
      </c>
      <c r="H35" s="47"/>
      <c r="I35" s="56">
        <f>HOME!$B$14</f>
        <v>4</v>
      </c>
      <c r="J35" s="56" t="str">
        <f t="shared" si="0"/>
        <v/>
      </c>
      <c r="K35" s="56" t="str">
        <f t="shared" si="1"/>
        <v/>
      </c>
      <c r="L35" s="44" t="str">
        <f>IF(E35="","",IF(E35&gt;=I35,"Target met — maintain, review and improve",INDEX('Criteria Guide'!$F35:$I35,1,MIN(4,E35+1))))</f>
        <v/>
      </c>
      <c r="M35" s="56" t="str">
        <f t="shared" si="2"/>
        <v/>
      </c>
      <c r="N35" s="56">
        <v>2</v>
      </c>
    </row>
    <row r="36" spans="1:14" s="20" customFormat="1" ht="24.75" thickBot="1">
      <c r="A36" s="41" t="s">
        <v>182</v>
      </c>
      <c r="B36" s="41" t="s">
        <v>173</v>
      </c>
      <c r="C36" s="41" t="s">
        <v>183</v>
      </c>
      <c r="D36" s="41" t="s">
        <v>184</v>
      </c>
      <c r="E36" s="50"/>
      <c r="F36" s="44" t="str">
        <f>IF(E36="","",INDEX('Criteria Guide'!$F36:$I36,1,E36))</f>
        <v/>
      </c>
      <c r="G36" s="47" t="s">
        <v>84</v>
      </c>
      <c r="H36" s="47"/>
      <c r="I36" s="56">
        <f>HOME!$B$14</f>
        <v>4</v>
      </c>
      <c r="J36" s="56" t="str">
        <f t="shared" si="0"/>
        <v/>
      </c>
      <c r="K36" s="56" t="str">
        <f t="shared" si="1"/>
        <v/>
      </c>
      <c r="L36" s="44" t="str">
        <f>IF(E36="","",IF(E36&gt;=I36,"Target met — maintain, review and improve",INDEX('Criteria Guide'!$F36:$I36,1,MIN(4,E36+1))))</f>
        <v/>
      </c>
      <c r="M36" s="56" t="str">
        <f t="shared" si="2"/>
        <v/>
      </c>
      <c r="N36" s="56">
        <v>3</v>
      </c>
    </row>
    <row r="37" spans="1:14" s="20" customFormat="1" ht="24">
      <c r="A37" s="42" t="s">
        <v>185</v>
      </c>
      <c r="B37" s="42" t="s">
        <v>186</v>
      </c>
      <c r="C37" s="42" t="s">
        <v>187</v>
      </c>
      <c r="D37" s="42" t="s">
        <v>188</v>
      </c>
      <c r="E37" s="48"/>
      <c r="F37" s="43" t="str">
        <f>IF(E37="","",INDEX('Criteria Guide'!$F37:$I37,1,E37))</f>
        <v/>
      </c>
      <c r="G37" s="47" t="s">
        <v>84</v>
      </c>
      <c r="H37" s="47"/>
      <c r="I37" s="55">
        <f>HOME!$B$14</f>
        <v>4</v>
      </c>
      <c r="J37" s="55" t="str">
        <f t="shared" si="0"/>
        <v/>
      </c>
      <c r="K37" s="55" t="str">
        <f t="shared" si="1"/>
        <v/>
      </c>
      <c r="L37" s="43" t="str">
        <f>IF(E37="","",IF(E37&gt;=I37,"Target met — maintain, review and improve",INDEX('Criteria Guide'!$F37:$I37,1,MIN(4,E37+1))))</f>
        <v/>
      </c>
      <c r="M37" s="55" t="str">
        <f t="shared" si="2"/>
        <v/>
      </c>
      <c r="N37" s="55">
        <v>3</v>
      </c>
    </row>
    <row r="38" spans="1:14" s="20" customFormat="1" ht="24">
      <c r="A38" s="41" t="s">
        <v>189</v>
      </c>
      <c r="B38" s="41" t="s">
        <v>186</v>
      </c>
      <c r="C38" s="41" t="s">
        <v>190</v>
      </c>
      <c r="D38" s="41" t="s">
        <v>191</v>
      </c>
      <c r="E38" s="49"/>
      <c r="F38" s="44" t="str">
        <f>IF(E38="","",INDEX('Criteria Guide'!$F38:$I38,1,E38))</f>
        <v/>
      </c>
      <c r="G38" s="47" t="s">
        <v>84</v>
      </c>
      <c r="H38" s="47"/>
      <c r="I38" s="56">
        <f>HOME!$B$14</f>
        <v>4</v>
      </c>
      <c r="J38" s="56" t="str">
        <f t="shared" si="0"/>
        <v/>
      </c>
      <c r="K38" s="56" t="str">
        <f t="shared" si="1"/>
        <v/>
      </c>
      <c r="L38" s="44" t="str">
        <f>IF(E38="","",IF(E38&gt;=I38,"Target met — maintain, review and improve",INDEX('Criteria Guide'!$F38:$I38,1,MIN(4,E38+1))))</f>
        <v/>
      </c>
      <c r="M38" s="56" t="str">
        <f t="shared" si="2"/>
        <v/>
      </c>
      <c r="N38" s="56">
        <v>3</v>
      </c>
    </row>
    <row r="39" spans="1:14" s="20" customFormat="1" ht="24">
      <c r="A39" s="41" t="s">
        <v>192</v>
      </c>
      <c r="B39" s="41" t="s">
        <v>186</v>
      </c>
      <c r="C39" s="41" t="s">
        <v>193</v>
      </c>
      <c r="D39" s="41" t="s">
        <v>194</v>
      </c>
      <c r="E39" s="49"/>
      <c r="F39" s="44" t="str">
        <f>IF(E39="","",INDEX('Criteria Guide'!$F39:$I39,1,E39))</f>
        <v/>
      </c>
      <c r="G39" s="47" t="s">
        <v>84</v>
      </c>
      <c r="H39" s="47"/>
      <c r="I39" s="56">
        <f>HOME!$B$14</f>
        <v>4</v>
      </c>
      <c r="J39" s="56" t="str">
        <f t="shared" si="0"/>
        <v/>
      </c>
      <c r="K39" s="56" t="str">
        <f t="shared" si="1"/>
        <v/>
      </c>
      <c r="L39" s="44" t="str">
        <f>IF(E39="","",IF(E39&gt;=I39,"Target met — maintain, review and improve",INDEX('Criteria Guide'!$F39:$I39,1,MIN(4,E39+1))))</f>
        <v/>
      </c>
      <c r="M39" s="56" t="str">
        <f t="shared" si="2"/>
        <v/>
      </c>
      <c r="N39" s="56">
        <v>3</v>
      </c>
    </row>
    <row r="40" spans="1:14" s="20" customFormat="1" ht="24.75" thickBot="1">
      <c r="A40" s="41" t="s">
        <v>195</v>
      </c>
      <c r="B40" s="41" t="s">
        <v>186</v>
      </c>
      <c r="C40" s="41" t="s">
        <v>196</v>
      </c>
      <c r="D40" s="41" t="s">
        <v>197</v>
      </c>
      <c r="E40" s="50"/>
      <c r="F40" s="44" t="str">
        <f>IF(E40="","",INDEX('Criteria Guide'!$F40:$I40,1,E40))</f>
        <v/>
      </c>
      <c r="G40" s="47" t="s">
        <v>84</v>
      </c>
      <c r="H40" s="47"/>
      <c r="I40" s="56">
        <f>HOME!$B$14</f>
        <v>4</v>
      </c>
      <c r="J40" s="56" t="str">
        <f t="shared" si="0"/>
        <v/>
      </c>
      <c r="K40" s="56" t="str">
        <f t="shared" si="1"/>
        <v/>
      </c>
      <c r="L40" s="44" t="str">
        <f>IF(E40="","",IF(E40&gt;=I40,"Target met — maintain, review and improve",INDEX('Criteria Guide'!$F40:$I40,1,MIN(4,E40+1))))</f>
        <v/>
      </c>
      <c r="M40" s="56" t="str">
        <f t="shared" si="2"/>
        <v/>
      </c>
      <c r="N40" s="56">
        <v>1</v>
      </c>
    </row>
    <row r="41" spans="1:14" s="20" customFormat="1" ht="24">
      <c r="A41" s="42" t="s">
        <v>198</v>
      </c>
      <c r="B41" s="42" t="s">
        <v>199</v>
      </c>
      <c r="C41" s="42" t="s">
        <v>200</v>
      </c>
      <c r="D41" s="42" t="s">
        <v>201</v>
      </c>
      <c r="E41" s="48"/>
      <c r="F41" s="43" t="str">
        <f>IF(E41="","",INDEX('Criteria Guide'!$F41:$I41,1,E41))</f>
        <v/>
      </c>
      <c r="G41" s="47" t="s">
        <v>84</v>
      </c>
      <c r="H41" s="47"/>
      <c r="I41" s="55">
        <f>HOME!$B$14</f>
        <v>4</v>
      </c>
      <c r="J41" s="55" t="str">
        <f t="shared" si="0"/>
        <v/>
      </c>
      <c r="K41" s="55" t="str">
        <f t="shared" si="1"/>
        <v/>
      </c>
      <c r="L41" s="43" t="str">
        <f>IF(E41="","",IF(E41&gt;=I41,"Target met — maintain, review and improve",INDEX('Criteria Guide'!$F41:$I41,1,MIN(4,E41+1))))</f>
        <v/>
      </c>
      <c r="M41" s="55" t="str">
        <f t="shared" si="2"/>
        <v/>
      </c>
      <c r="N41" s="55">
        <v>2</v>
      </c>
    </row>
    <row r="42" spans="1:14" s="20" customFormat="1" ht="24">
      <c r="A42" s="41" t="s">
        <v>202</v>
      </c>
      <c r="B42" s="41" t="s">
        <v>199</v>
      </c>
      <c r="C42" s="41" t="s">
        <v>203</v>
      </c>
      <c r="D42" s="41" t="s">
        <v>204</v>
      </c>
      <c r="E42" s="49"/>
      <c r="F42" s="44" t="str">
        <f>IF(E42="","",INDEX('Criteria Guide'!$F42:$I42,1,E42))</f>
        <v/>
      </c>
      <c r="G42" s="47" t="s">
        <v>84</v>
      </c>
      <c r="H42" s="47"/>
      <c r="I42" s="56">
        <f>HOME!$B$14</f>
        <v>4</v>
      </c>
      <c r="J42" s="56" t="str">
        <f t="shared" si="0"/>
        <v/>
      </c>
      <c r="K42" s="56" t="str">
        <f t="shared" si="1"/>
        <v/>
      </c>
      <c r="L42" s="44" t="str">
        <f>IF(E42="","",IF(E42&gt;=I42,"Target met — maintain, review and improve",INDEX('Criteria Guide'!$F42:$I42,1,MIN(4,E42+1))))</f>
        <v/>
      </c>
      <c r="M42" s="56" t="str">
        <f t="shared" si="2"/>
        <v/>
      </c>
      <c r="N42" s="56">
        <v>2</v>
      </c>
    </row>
    <row r="43" spans="1:14" s="20" customFormat="1" ht="24">
      <c r="A43" s="41" t="s">
        <v>205</v>
      </c>
      <c r="B43" s="41" t="s">
        <v>199</v>
      </c>
      <c r="C43" s="41" t="s">
        <v>206</v>
      </c>
      <c r="D43" s="41" t="s">
        <v>207</v>
      </c>
      <c r="E43" s="49"/>
      <c r="F43" s="44" t="str">
        <f>IF(E43="","",INDEX('Criteria Guide'!$F43:$I43,1,E43))</f>
        <v/>
      </c>
      <c r="G43" s="47" t="s">
        <v>84</v>
      </c>
      <c r="H43" s="47"/>
      <c r="I43" s="56">
        <f>HOME!$B$14</f>
        <v>4</v>
      </c>
      <c r="J43" s="56" t="str">
        <f t="shared" si="0"/>
        <v/>
      </c>
      <c r="K43" s="56" t="str">
        <f t="shared" si="1"/>
        <v/>
      </c>
      <c r="L43" s="44" t="str">
        <f>IF(E43="","",IF(E43&gt;=I43,"Target met — maintain, review and improve",INDEX('Criteria Guide'!$F43:$I43,1,MIN(4,E43+1))))</f>
        <v/>
      </c>
      <c r="M43" s="56" t="str">
        <f t="shared" si="2"/>
        <v/>
      </c>
      <c r="N43" s="56">
        <v>2</v>
      </c>
    </row>
    <row r="44" spans="1:14" s="20" customFormat="1" ht="24.75" thickBot="1">
      <c r="A44" s="41" t="s">
        <v>208</v>
      </c>
      <c r="B44" s="41" t="s">
        <v>199</v>
      </c>
      <c r="C44" s="41" t="s">
        <v>209</v>
      </c>
      <c r="D44" s="41" t="s">
        <v>210</v>
      </c>
      <c r="E44" s="50"/>
      <c r="F44" s="44" t="str">
        <f>IF(E44="","",INDEX('Criteria Guide'!$F44:$I44,1,E44))</f>
        <v/>
      </c>
      <c r="G44" s="47" t="s">
        <v>84</v>
      </c>
      <c r="H44" s="47"/>
      <c r="I44" s="56">
        <f>HOME!$B$14</f>
        <v>4</v>
      </c>
      <c r="J44" s="56" t="str">
        <f t="shared" si="0"/>
        <v/>
      </c>
      <c r="K44" s="56" t="str">
        <f t="shared" si="1"/>
        <v/>
      </c>
      <c r="L44" s="44" t="str">
        <f>IF(E44="","",IF(E44&gt;=I44,"Target met — maintain, review and improve",INDEX('Criteria Guide'!$F44:$I44,1,MIN(4,E44+1))))</f>
        <v/>
      </c>
      <c r="M44" s="56" t="str">
        <f t="shared" si="2"/>
        <v/>
      </c>
      <c r="N44" s="56">
        <v>2</v>
      </c>
    </row>
    <row r="45" spans="1:14" s="20" customFormat="1">
      <c r="A45" s="41"/>
      <c r="B45" s="41"/>
      <c r="C45" s="41"/>
      <c r="D45" s="41"/>
      <c r="E45" s="41"/>
      <c r="F45" s="41"/>
      <c r="G45" s="41"/>
      <c r="H45" s="41"/>
      <c r="I45" s="53"/>
      <c r="J45" s="53"/>
      <c r="K45" s="53"/>
      <c r="L45" s="41"/>
      <c r="M45" s="53"/>
      <c r="N45" s="53"/>
    </row>
    <row r="46" spans="1:14">
      <c r="A46" s="10"/>
      <c r="B46" s="10"/>
      <c r="C46" s="10"/>
      <c r="D46" s="10"/>
      <c r="E46" s="10"/>
      <c r="F46" s="10"/>
      <c r="G46" s="10"/>
      <c r="H46" s="10"/>
      <c r="I46" s="57"/>
      <c r="J46" s="57"/>
      <c r="K46" s="57"/>
      <c r="L46" s="10"/>
      <c r="M46" s="57"/>
      <c r="N46" s="57"/>
    </row>
    <row r="47" spans="1:14">
      <c r="A47" s="10"/>
      <c r="B47" s="10"/>
      <c r="C47" s="10"/>
      <c r="D47" s="10"/>
      <c r="E47" s="10"/>
      <c r="F47" s="10"/>
      <c r="G47" s="10"/>
      <c r="H47" s="10"/>
      <c r="I47" s="57"/>
      <c r="J47" s="57"/>
      <c r="K47" s="57"/>
      <c r="L47" s="10"/>
      <c r="M47" s="57"/>
      <c r="N47" s="57"/>
    </row>
  </sheetData>
  <conditionalFormatting sqref="E5:E44">
    <cfRule type="expression" dxfId="12" priority="4">
      <formula>$E5=1</formula>
    </cfRule>
    <cfRule type="expression" dxfId="11" priority="5">
      <formula>$E5=2</formula>
    </cfRule>
    <cfRule type="expression" dxfId="10" priority="6">
      <formula>$E5=3</formula>
    </cfRule>
    <cfRule type="expression" dxfId="9" priority="7">
      <formula>$E5=4</formula>
    </cfRule>
  </conditionalFormatting>
  <conditionalFormatting sqref="K5:K44">
    <cfRule type="expression" dxfId="8" priority="1">
      <formula>$K5="Green"</formula>
    </cfRule>
    <cfRule type="expression" dxfId="7" priority="2">
      <formula>$K5="Amber"</formula>
    </cfRule>
    <cfRule type="expression" dxfId="6" priority="3">
      <formula>$K5="Red"</formula>
    </cfRule>
  </conditionalFormatting>
  <dataValidations count="2">
    <dataValidation type="list" sqref="E5:E44" xr:uid="{00000000-0002-0000-0100-000000000000}">
      <formula1>"1,2,3,4"</formula1>
    </dataValidation>
    <dataValidation type="list" sqref="G5:G44" xr:uid="{00000000-0002-0000-0100-000001000000}">
      <formula1>"High,Medium,Low,Unverified"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opLeftCell="A30" workbookViewId="0">
      <selection activeCell="A4" sqref="A4:XFD4"/>
    </sheetView>
  </sheetViews>
  <sheetFormatPr defaultRowHeight="14.25"/>
  <cols>
    <col min="1" max="1" width="10" customWidth="1"/>
    <col min="2" max="2" width="34" customWidth="1"/>
    <col min="3" max="3" width="30" customWidth="1"/>
    <col min="4" max="4" width="42" customWidth="1"/>
    <col min="5" max="5" width="11" customWidth="1"/>
    <col min="6" max="9" width="44" customWidth="1"/>
  </cols>
  <sheetData>
    <row r="1" spans="1:9" ht="20.25">
      <c r="A1" s="59" t="s">
        <v>211</v>
      </c>
      <c r="B1" s="2"/>
      <c r="C1" s="2"/>
      <c r="D1" s="2"/>
      <c r="E1" s="2"/>
      <c r="F1" s="2"/>
      <c r="G1" s="2"/>
      <c r="H1" s="2"/>
      <c r="I1" s="2"/>
    </row>
    <row r="2" spans="1:9">
      <c r="A2" s="60" t="s">
        <v>212</v>
      </c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s="62" customFormat="1" ht="15.75">
      <c r="A4" s="61" t="s">
        <v>67</v>
      </c>
      <c r="B4" s="61" t="s">
        <v>213</v>
      </c>
      <c r="C4" s="61" t="s">
        <v>69</v>
      </c>
      <c r="D4" s="61" t="s">
        <v>70</v>
      </c>
      <c r="E4" s="61" t="s">
        <v>79</v>
      </c>
      <c r="F4" s="61" t="s">
        <v>214</v>
      </c>
      <c r="G4" s="61" t="s">
        <v>215</v>
      </c>
      <c r="H4" s="61" t="s">
        <v>216</v>
      </c>
      <c r="I4" s="61" t="s">
        <v>217</v>
      </c>
    </row>
    <row r="5" spans="1:9" ht="36">
      <c r="A5" s="1" t="s">
        <v>80</v>
      </c>
      <c r="B5" s="1" t="s">
        <v>81</v>
      </c>
      <c r="C5" s="1" t="s">
        <v>82</v>
      </c>
      <c r="D5" s="1" t="s">
        <v>83</v>
      </c>
      <c r="E5" s="1">
        <v>2</v>
      </c>
      <c r="F5" s="1" t="s">
        <v>218</v>
      </c>
      <c r="G5" s="1" t="s">
        <v>219</v>
      </c>
      <c r="H5" s="1" t="s">
        <v>220</v>
      </c>
      <c r="I5" s="1" t="s">
        <v>221</v>
      </c>
    </row>
    <row r="6" spans="1:9" ht="24">
      <c r="A6" s="1" t="s">
        <v>85</v>
      </c>
      <c r="B6" s="1" t="s">
        <v>81</v>
      </c>
      <c r="C6" s="1" t="s">
        <v>86</v>
      </c>
      <c r="D6" s="1" t="s">
        <v>87</v>
      </c>
      <c r="E6" s="1">
        <v>2</v>
      </c>
      <c r="F6" s="1" t="s">
        <v>222</v>
      </c>
      <c r="G6" s="1" t="s">
        <v>223</v>
      </c>
      <c r="H6" s="1" t="s">
        <v>224</v>
      </c>
      <c r="I6" s="1" t="s">
        <v>225</v>
      </c>
    </row>
    <row r="7" spans="1:9" ht="24">
      <c r="A7" s="1" t="s">
        <v>88</v>
      </c>
      <c r="B7" s="1" t="s">
        <v>81</v>
      </c>
      <c r="C7" s="1" t="s">
        <v>89</v>
      </c>
      <c r="D7" s="1" t="s">
        <v>90</v>
      </c>
      <c r="E7" s="1">
        <v>3</v>
      </c>
      <c r="F7" s="1" t="s">
        <v>226</v>
      </c>
      <c r="G7" s="1" t="s">
        <v>227</v>
      </c>
      <c r="H7" s="1" t="s">
        <v>228</v>
      </c>
      <c r="I7" s="1" t="s">
        <v>229</v>
      </c>
    </row>
    <row r="8" spans="1:9" ht="24">
      <c r="A8" s="1" t="s">
        <v>91</v>
      </c>
      <c r="B8" s="1" t="s">
        <v>81</v>
      </c>
      <c r="C8" s="1" t="s">
        <v>92</v>
      </c>
      <c r="D8" s="1" t="s">
        <v>93</v>
      </c>
      <c r="E8" s="1">
        <v>2</v>
      </c>
      <c r="F8" s="1" t="s">
        <v>230</v>
      </c>
      <c r="G8" s="1" t="s">
        <v>231</v>
      </c>
      <c r="H8" s="1" t="s">
        <v>232</v>
      </c>
      <c r="I8" s="1" t="s">
        <v>233</v>
      </c>
    </row>
    <row r="9" spans="1:9" ht="24">
      <c r="A9" s="1" t="s">
        <v>94</v>
      </c>
      <c r="B9" s="1" t="s">
        <v>95</v>
      </c>
      <c r="C9" s="1" t="s">
        <v>96</v>
      </c>
      <c r="D9" s="1" t="s">
        <v>97</v>
      </c>
      <c r="E9" s="1">
        <v>3</v>
      </c>
      <c r="F9" s="1" t="s">
        <v>234</v>
      </c>
      <c r="G9" s="1" t="s">
        <v>235</v>
      </c>
      <c r="H9" s="1" t="s">
        <v>236</v>
      </c>
      <c r="I9" s="1" t="s">
        <v>237</v>
      </c>
    </row>
    <row r="10" spans="1:9" ht="24">
      <c r="A10" s="1" t="s">
        <v>98</v>
      </c>
      <c r="B10" s="1" t="s">
        <v>95</v>
      </c>
      <c r="C10" s="1" t="s">
        <v>99</v>
      </c>
      <c r="D10" s="1" t="s">
        <v>100</v>
      </c>
      <c r="E10" s="1">
        <v>2</v>
      </c>
      <c r="F10" s="1" t="s">
        <v>238</v>
      </c>
      <c r="G10" s="1" t="s">
        <v>239</v>
      </c>
      <c r="H10" s="1" t="s">
        <v>240</v>
      </c>
      <c r="I10" s="1" t="s">
        <v>241</v>
      </c>
    </row>
    <row r="11" spans="1:9" ht="24">
      <c r="A11" s="1" t="s">
        <v>101</v>
      </c>
      <c r="B11" s="1" t="s">
        <v>95</v>
      </c>
      <c r="C11" s="1" t="s">
        <v>102</v>
      </c>
      <c r="D11" s="1" t="s">
        <v>103</v>
      </c>
      <c r="E11" s="1">
        <v>3</v>
      </c>
      <c r="F11" s="1" t="s">
        <v>242</v>
      </c>
      <c r="G11" s="1" t="s">
        <v>243</v>
      </c>
      <c r="H11" s="1" t="s">
        <v>244</v>
      </c>
      <c r="I11" s="1" t="s">
        <v>245</v>
      </c>
    </row>
    <row r="12" spans="1:9" ht="24">
      <c r="A12" s="1" t="s">
        <v>104</v>
      </c>
      <c r="B12" s="1" t="s">
        <v>95</v>
      </c>
      <c r="C12" s="1" t="s">
        <v>105</v>
      </c>
      <c r="D12" s="1" t="s">
        <v>106</v>
      </c>
      <c r="E12" s="1">
        <v>2</v>
      </c>
      <c r="F12" s="1" t="s">
        <v>246</v>
      </c>
      <c r="G12" s="1" t="s">
        <v>247</v>
      </c>
      <c r="H12" s="1" t="s">
        <v>248</v>
      </c>
      <c r="I12" s="1" t="s">
        <v>249</v>
      </c>
    </row>
    <row r="13" spans="1:9" ht="24">
      <c r="A13" s="1" t="s">
        <v>107</v>
      </c>
      <c r="B13" s="1" t="s">
        <v>108</v>
      </c>
      <c r="C13" s="1" t="s">
        <v>109</v>
      </c>
      <c r="D13" s="1" t="s">
        <v>110</v>
      </c>
      <c r="E13" s="1">
        <v>3</v>
      </c>
      <c r="F13" s="1" t="s">
        <v>250</v>
      </c>
      <c r="G13" s="1" t="s">
        <v>251</v>
      </c>
      <c r="H13" s="1" t="s">
        <v>252</v>
      </c>
      <c r="I13" s="1" t="s">
        <v>253</v>
      </c>
    </row>
    <row r="14" spans="1:9" ht="24">
      <c r="A14" s="1" t="s">
        <v>111</v>
      </c>
      <c r="B14" s="1" t="s">
        <v>108</v>
      </c>
      <c r="C14" s="1" t="s">
        <v>112</v>
      </c>
      <c r="D14" s="1" t="s">
        <v>113</v>
      </c>
      <c r="E14" s="1">
        <v>2</v>
      </c>
      <c r="F14" s="1" t="s">
        <v>254</v>
      </c>
      <c r="G14" s="1" t="s">
        <v>255</v>
      </c>
      <c r="H14" s="1" t="s">
        <v>256</v>
      </c>
      <c r="I14" s="1" t="s">
        <v>257</v>
      </c>
    </row>
    <row r="15" spans="1:9" ht="24">
      <c r="A15" s="1" t="s">
        <v>114</v>
      </c>
      <c r="B15" s="1" t="s">
        <v>108</v>
      </c>
      <c r="C15" s="1" t="s">
        <v>115</v>
      </c>
      <c r="D15" s="1" t="s">
        <v>116</v>
      </c>
      <c r="E15" s="1">
        <v>3</v>
      </c>
      <c r="F15" s="1" t="s">
        <v>258</v>
      </c>
      <c r="G15" s="1" t="s">
        <v>259</v>
      </c>
      <c r="H15" s="1" t="s">
        <v>260</v>
      </c>
      <c r="I15" s="1" t="s">
        <v>261</v>
      </c>
    </row>
    <row r="16" spans="1:9" ht="24">
      <c r="A16" s="1" t="s">
        <v>117</v>
      </c>
      <c r="B16" s="1" t="s">
        <v>108</v>
      </c>
      <c r="C16" s="1" t="s">
        <v>118</v>
      </c>
      <c r="D16" s="1" t="s">
        <v>119</v>
      </c>
      <c r="E16" s="1">
        <v>3</v>
      </c>
      <c r="F16" s="1" t="s">
        <v>262</v>
      </c>
      <c r="G16" s="1" t="s">
        <v>263</v>
      </c>
      <c r="H16" s="1" t="s">
        <v>264</v>
      </c>
      <c r="I16" s="1" t="s">
        <v>265</v>
      </c>
    </row>
    <row r="17" spans="1:9" ht="24">
      <c r="A17" s="1" t="s">
        <v>120</v>
      </c>
      <c r="B17" s="1" t="s">
        <v>121</v>
      </c>
      <c r="C17" s="1" t="s">
        <v>122</v>
      </c>
      <c r="D17" s="1" t="s">
        <v>123</v>
      </c>
      <c r="E17" s="1">
        <v>3</v>
      </c>
      <c r="F17" s="1" t="s">
        <v>266</v>
      </c>
      <c r="G17" s="1" t="s">
        <v>267</v>
      </c>
      <c r="H17" s="1" t="s">
        <v>268</v>
      </c>
      <c r="I17" s="1" t="s">
        <v>269</v>
      </c>
    </row>
    <row r="18" spans="1:9" ht="24">
      <c r="A18" s="1" t="s">
        <v>124</v>
      </c>
      <c r="B18" s="1" t="s">
        <v>121</v>
      </c>
      <c r="C18" s="1" t="s">
        <v>125</v>
      </c>
      <c r="D18" s="1" t="s">
        <v>126</v>
      </c>
      <c r="E18" s="1">
        <v>2</v>
      </c>
      <c r="F18" s="1" t="s">
        <v>270</v>
      </c>
      <c r="G18" s="1" t="s">
        <v>271</v>
      </c>
      <c r="H18" s="1" t="s">
        <v>272</v>
      </c>
      <c r="I18" s="1" t="s">
        <v>273</v>
      </c>
    </row>
    <row r="19" spans="1:9" ht="24">
      <c r="A19" s="1" t="s">
        <v>127</v>
      </c>
      <c r="B19" s="1" t="s">
        <v>121</v>
      </c>
      <c r="C19" s="1" t="s">
        <v>128</v>
      </c>
      <c r="D19" s="1" t="s">
        <v>129</v>
      </c>
      <c r="E19" s="1">
        <v>3</v>
      </c>
      <c r="F19" s="1" t="s">
        <v>274</v>
      </c>
      <c r="G19" s="1" t="s">
        <v>275</v>
      </c>
      <c r="H19" s="1" t="s">
        <v>276</v>
      </c>
      <c r="I19" s="1" t="s">
        <v>277</v>
      </c>
    </row>
    <row r="20" spans="1:9" ht="24">
      <c r="A20" s="1" t="s">
        <v>130</v>
      </c>
      <c r="B20" s="1" t="s">
        <v>121</v>
      </c>
      <c r="C20" s="1" t="s">
        <v>131</v>
      </c>
      <c r="D20" s="1" t="s">
        <v>132</v>
      </c>
      <c r="E20" s="1">
        <v>2</v>
      </c>
      <c r="F20" s="1" t="s">
        <v>278</v>
      </c>
      <c r="G20" s="1" t="s">
        <v>279</v>
      </c>
      <c r="H20" s="1" t="s">
        <v>280</v>
      </c>
      <c r="I20" s="1" t="s">
        <v>281</v>
      </c>
    </row>
    <row r="21" spans="1:9" ht="24">
      <c r="A21" s="1" t="s">
        <v>133</v>
      </c>
      <c r="B21" s="1" t="s">
        <v>134</v>
      </c>
      <c r="C21" s="1" t="s">
        <v>135</v>
      </c>
      <c r="D21" s="1" t="s">
        <v>136</v>
      </c>
      <c r="E21" s="1">
        <v>3</v>
      </c>
      <c r="F21" s="1" t="s">
        <v>282</v>
      </c>
      <c r="G21" s="1" t="s">
        <v>283</v>
      </c>
      <c r="H21" s="1" t="s">
        <v>284</v>
      </c>
      <c r="I21" s="1" t="s">
        <v>285</v>
      </c>
    </row>
    <row r="22" spans="1:9" ht="24">
      <c r="A22" s="1" t="s">
        <v>137</v>
      </c>
      <c r="B22" s="1" t="s">
        <v>134</v>
      </c>
      <c r="C22" s="1" t="s">
        <v>138</v>
      </c>
      <c r="D22" s="1" t="s">
        <v>139</v>
      </c>
      <c r="E22" s="1">
        <v>2</v>
      </c>
      <c r="F22" s="1" t="s">
        <v>286</v>
      </c>
      <c r="G22" s="1" t="s">
        <v>287</v>
      </c>
      <c r="H22" s="1" t="s">
        <v>288</v>
      </c>
      <c r="I22" s="1" t="s">
        <v>289</v>
      </c>
    </row>
    <row r="23" spans="1:9" ht="24">
      <c r="A23" s="1" t="s">
        <v>140</v>
      </c>
      <c r="B23" s="1" t="s">
        <v>134</v>
      </c>
      <c r="C23" s="1" t="s">
        <v>141</v>
      </c>
      <c r="D23" s="1" t="s">
        <v>142</v>
      </c>
      <c r="E23" s="1">
        <v>3</v>
      </c>
      <c r="F23" s="1" t="s">
        <v>290</v>
      </c>
      <c r="G23" s="1" t="s">
        <v>291</v>
      </c>
      <c r="H23" s="1" t="s">
        <v>292</v>
      </c>
      <c r="I23" s="1" t="s">
        <v>293</v>
      </c>
    </row>
    <row r="24" spans="1:9" ht="24">
      <c r="A24" s="1" t="s">
        <v>143</v>
      </c>
      <c r="B24" s="1" t="s">
        <v>134</v>
      </c>
      <c r="C24" s="1" t="s">
        <v>144</v>
      </c>
      <c r="D24" s="1" t="s">
        <v>145</v>
      </c>
      <c r="E24" s="1">
        <v>2</v>
      </c>
      <c r="F24" s="1" t="s">
        <v>294</v>
      </c>
      <c r="G24" s="1" t="s">
        <v>295</v>
      </c>
      <c r="H24" s="1" t="s">
        <v>296</v>
      </c>
      <c r="I24" s="1" t="s">
        <v>297</v>
      </c>
    </row>
    <row r="25" spans="1:9" ht="24">
      <c r="A25" s="1" t="s">
        <v>146</v>
      </c>
      <c r="B25" s="1" t="s">
        <v>147</v>
      </c>
      <c r="C25" s="1" t="s">
        <v>148</v>
      </c>
      <c r="D25" s="1" t="s">
        <v>149</v>
      </c>
      <c r="E25" s="1">
        <v>2</v>
      </c>
      <c r="F25" s="1" t="s">
        <v>298</v>
      </c>
      <c r="G25" s="1" t="s">
        <v>299</v>
      </c>
      <c r="H25" s="1" t="s">
        <v>300</v>
      </c>
      <c r="I25" s="1" t="s">
        <v>301</v>
      </c>
    </row>
    <row r="26" spans="1:9" ht="24">
      <c r="A26" s="1" t="s">
        <v>150</v>
      </c>
      <c r="B26" s="1" t="s">
        <v>147</v>
      </c>
      <c r="C26" s="1" t="s">
        <v>151</v>
      </c>
      <c r="D26" s="1" t="s">
        <v>152</v>
      </c>
      <c r="E26" s="1">
        <v>3</v>
      </c>
      <c r="F26" s="1" t="s">
        <v>302</v>
      </c>
      <c r="G26" s="1" t="s">
        <v>303</v>
      </c>
      <c r="H26" s="1" t="s">
        <v>304</v>
      </c>
      <c r="I26" s="1" t="s">
        <v>305</v>
      </c>
    </row>
    <row r="27" spans="1:9" ht="24">
      <c r="A27" s="1" t="s">
        <v>153</v>
      </c>
      <c r="B27" s="1" t="s">
        <v>147</v>
      </c>
      <c r="C27" s="1" t="s">
        <v>154</v>
      </c>
      <c r="D27" s="1" t="s">
        <v>155</v>
      </c>
      <c r="E27" s="1">
        <v>3</v>
      </c>
      <c r="F27" s="1" t="s">
        <v>306</v>
      </c>
      <c r="G27" s="1" t="s">
        <v>307</v>
      </c>
      <c r="H27" s="1" t="s">
        <v>308</v>
      </c>
      <c r="I27" s="1" t="s">
        <v>309</v>
      </c>
    </row>
    <row r="28" spans="1:9" ht="24">
      <c r="A28" s="1" t="s">
        <v>156</v>
      </c>
      <c r="B28" s="1" t="s">
        <v>147</v>
      </c>
      <c r="C28" s="1" t="s">
        <v>157</v>
      </c>
      <c r="D28" s="1" t="s">
        <v>158</v>
      </c>
      <c r="E28" s="1">
        <v>2</v>
      </c>
      <c r="F28" s="1" t="s">
        <v>310</v>
      </c>
      <c r="G28" s="1" t="s">
        <v>311</v>
      </c>
      <c r="H28" s="1" t="s">
        <v>312</v>
      </c>
      <c r="I28" s="1" t="s">
        <v>313</v>
      </c>
    </row>
    <row r="29" spans="1:9" ht="24">
      <c r="A29" s="1" t="s">
        <v>159</v>
      </c>
      <c r="B29" s="1" t="s">
        <v>160</v>
      </c>
      <c r="C29" s="1" t="s">
        <v>161</v>
      </c>
      <c r="D29" s="1" t="s">
        <v>162</v>
      </c>
      <c r="E29" s="1">
        <v>3</v>
      </c>
      <c r="F29" s="1" t="s">
        <v>314</v>
      </c>
      <c r="G29" s="1" t="s">
        <v>315</v>
      </c>
      <c r="H29" s="1" t="s">
        <v>316</v>
      </c>
      <c r="I29" s="1" t="s">
        <v>317</v>
      </c>
    </row>
    <row r="30" spans="1:9" ht="24">
      <c r="A30" s="1" t="s">
        <v>163</v>
      </c>
      <c r="B30" s="1" t="s">
        <v>160</v>
      </c>
      <c r="C30" s="1" t="s">
        <v>164</v>
      </c>
      <c r="D30" s="1" t="s">
        <v>165</v>
      </c>
      <c r="E30" s="1">
        <v>3</v>
      </c>
      <c r="F30" s="1" t="s">
        <v>318</v>
      </c>
      <c r="G30" s="1" t="s">
        <v>319</v>
      </c>
      <c r="H30" s="1" t="s">
        <v>320</v>
      </c>
      <c r="I30" s="1" t="s">
        <v>321</v>
      </c>
    </row>
    <row r="31" spans="1:9" ht="24">
      <c r="A31" s="1" t="s">
        <v>166</v>
      </c>
      <c r="B31" s="1" t="s">
        <v>160</v>
      </c>
      <c r="C31" s="1" t="s">
        <v>167</v>
      </c>
      <c r="D31" s="1" t="s">
        <v>168</v>
      </c>
      <c r="E31" s="1">
        <v>2</v>
      </c>
      <c r="F31" s="1" t="s">
        <v>322</v>
      </c>
      <c r="G31" s="1" t="s">
        <v>323</v>
      </c>
      <c r="H31" s="1" t="s">
        <v>324</v>
      </c>
      <c r="I31" s="1" t="s">
        <v>325</v>
      </c>
    </row>
    <row r="32" spans="1:9" ht="24">
      <c r="A32" s="1" t="s">
        <v>169</v>
      </c>
      <c r="B32" s="1" t="s">
        <v>160</v>
      </c>
      <c r="C32" s="1" t="s">
        <v>170</v>
      </c>
      <c r="D32" s="1" t="s">
        <v>171</v>
      </c>
      <c r="E32" s="1">
        <v>2</v>
      </c>
      <c r="F32" s="1" t="s">
        <v>326</v>
      </c>
      <c r="G32" s="1" t="s">
        <v>327</v>
      </c>
      <c r="H32" s="1" t="s">
        <v>328</v>
      </c>
      <c r="I32" s="1" t="s">
        <v>329</v>
      </c>
    </row>
    <row r="33" spans="1:9" ht="24">
      <c r="A33" s="1" t="s">
        <v>172</v>
      </c>
      <c r="B33" s="1" t="s">
        <v>173</v>
      </c>
      <c r="C33" s="1" t="s">
        <v>174</v>
      </c>
      <c r="D33" s="1" t="s">
        <v>175</v>
      </c>
      <c r="E33" s="1">
        <v>2</v>
      </c>
      <c r="F33" s="1" t="s">
        <v>330</v>
      </c>
      <c r="G33" s="1" t="s">
        <v>331</v>
      </c>
      <c r="H33" s="1" t="s">
        <v>332</v>
      </c>
      <c r="I33" s="1" t="s">
        <v>333</v>
      </c>
    </row>
    <row r="34" spans="1:9" ht="24">
      <c r="A34" s="1" t="s">
        <v>176</v>
      </c>
      <c r="B34" s="1" t="s">
        <v>173</v>
      </c>
      <c r="C34" s="1" t="s">
        <v>177</v>
      </c>
      <c r="D34" s="1" t="s">
        <v>178</v>
      </c>
      <c r="E34" s="1">
        <v>2</v>
      </c>
      <c r="F34" s="1" t="s">
        <v>334</v>
      </c>
      <c r="G34" s="1" t="s">
        <v>335</v>
      </c>
      <c r="H34" s="1" t="s">
        <v>336</v>
      </c>
      <c r="I34" s="1" t="s">
        <v>337</v>
      </c>
    </row>
    <row r="35" spans="1:9" ht="24">
      <c r="A35" s="1" t="s">
        <v>179</v>
      </c>
      <c r="B35" s="1" t="s">
        <v>173</v>
      </c>
      <c r="C35" s="1" t="s">
        <v>180</v>
      </c>
      <c r="D35" s="1" t="s">
        <v>181</v>
      </c>
      <c r="E35" s="1">
        <v>2</v>
      </c>
      <c r="F35" s="1" t="s">
        <v>338</v>
      </c>
      <c r="G35" s="1" t="s">
        <v>339</v>
      </c>
      <c r="H35" s="1" t="s">
        <v>340</v>
      </c>
      <c r="I35" s="1" t="s">
        <v>341</v>
      </c>
    </row>
    <row r="36" spans="1:9" ht="24">
      <c r="A36" s="1" t="s">
        <v>182</v>
      </c>
      <c r="B36" s="1" t="s">
        <v>173</v>
      </c>
      <c r="C36" s="1" t="s">
        <v>183</v>
      </c>
      <c r="D36" s="1" t="s">
        <v>184</v>
      </c>
      <c r="E36" s="1">
        <v>3</v>
      </c>
      <c r="F36" s="1" t="s">
        <v>342</v>
      </c>
      <c r="G36" s="1" t="s">
        <v>343</v>
      </c>
      <c r="H36" s="1" t="s">
        <v>344</v>
      </c>
      <c r="I36" s="1" t="s">
        <v>345</v>
      </c>
    </row>
    <row r="37" spans="1:9" ht="24">
      <c r="A37" s="1" t="s">
        <v>185</v>
      </c>
      <c r="B37" s="1" t="s">
        <v>186</v>
      </c>
      <c r="C37" s="1" t="s">
        <v>187</v>
      </c>
      <c r="D37" s="1" t="s">
        <v>188</v>
      </c>
      <c r="E37" s="1">
        <v>3</v>
      </c>
      <c r="F37" s="1" t="s">
        <v>346</v>
      </c>
      <c r="G37" s="1" t="s">
        <v>347</v>
      </c>
      <c r="H37" s="1" t="s">
        <v>348</v>
      </c>
      <c r="I37" s="1" t="s">
        <v>349</v>
      </c>
    </row>
    <row r="38" spans="1:9" ht="24">
      <c r="A38" s="1" t="s">
        <v>189</v>
      </c>
      <c r="B38" s="1" t="s">
        <v>186</v>
      </c>
      <c r="C38" s="1" t="s">
        <v>190</v>
      </c>
      <c r="D38" s="1" t="s">
        <v>191</v>
      </c>
      <c r="E38" s="1">
        <v>3</v>
      </c>
      <c r="F38" s="1" t="s">
        <v>350</v>
      </c>
      <c r="G38" s="1" t="s">
        <v>351</v>
      </c>
      <c r="H38" s="1" t="s">
        <v>352</v>
      </c>
      <c r="I38" s="1" t="s">
        <v>353</v>
      </c>
    </row>
    <row r="39" spans="1:9" ht="24">
      <c r="A39" s="1" t="s">
        <v>192</v>
      </c>
      <c r="B39" s="1" t="s">
        <v>186</v>
      </c>
      <c r="C39" s="1" t="s">
        <v>193</v>
      </c>
      <c r="D39" s="1" t="s">
        <v>194</v>
      </c>
      <c r="E39" s="1">
        <v>3</v>
      </c>
      <c r="F39" s="1" t="s">
        <v>354</v>
      </c>
      <c r="G39" s="1" t="s">
        <v>355</v>
      </c>
      <c r="H39" s="1" t="s">
        <v>356</v>
      </c>
      <c r="I39" s="1" t="s">
        <v>357</v>
      </c>
    </row>
    <row r="40" spans="1:9" ht="24">
      <c r="A40" s="1" t="s">
        <v>195</v>
      </c>
      <c r="B40" s="1" t="s">
        <v>186</v>
      </c>
      <c r="C40" s="1" t="s">
        <v>196</v>
      </c>
      <c r="D40" s="1" t="s">
        <v>197</v>
      </c>
      <c r="E40" s="1">
        <v>1</v>
      </c>
      <c r="F40" s="1" t="s">
        <v>358</v>
      </c>
      <c r="G40" s="1" t="s">
        <v>359</v>
      </c>
      <c r="H40" s="1" t="s">
        <v>360</v>
      </c>
      <c r="I40" s="1" t="s">
        <v>361</v>
      </c>
    </row>
    <row r="41" spans="1:9" ht="24">
      <c r="A41" s="1" t="s">
        <v>198</v>
      </c>
      <c r="B41" s="1" t="s">
        <v>199</v>
      </c>
      <c r="C41" s="1" t="s">
        <v>200</v>
      </c>
      <c r="D41" s="1" t="s">
        <v>201</v>
      </c>
      <c r="E41" s="1">
        <v>2</v>
      </c>
      <c r="F41" s="1" t="s">
        <v>362</v>
      </c>
      <c r="G41" s="1" t="s">
        <v>363</v>
      </c>
      <c r="H41" s="1" t="s">
        <v>364</v>
      </c>
      <c r="I41" s="1" t="s">
        <v>365</v>
      </c>
    </row>
    <row r="42" spans="1:9" ht="24">
      <c r="A42" s="1" t="s">
        <v>202</v>
      </c>
      <c r="B42" s="1" t="s">
        <v>199</v>
      </c>
      <c r="C42" s="1" t="s">
        <v>203</v>
      </c>
      <c r="D42" s="1" t="s">
        <v>204</v>
      </c>
      <c r="E42" s="1">
        <v>2</v>
      </c>
      <c r="F42" s="1" t="s">
        <v>366</v>
      </c>
      <c r="G42" s="1" t="s">
        <v>367</v>
      </c>
      <c r="H42" s="1" t="s">
        <v>368</v>
      </c>
      <c r="I42" s="1" t="s">
        <v>369</v>
      </c>
    </row>
    <row r="43" spans="1:9" ht="24">
      <c r="A43" s="1" t="s">
        <v>205</v>
      </c>
      <c r="B43" s="1" t="s">
        <v>199</v>
      </c>
      <c r="C43" s="1" t="s">
        <v>206</v>
      </c>
      <c r="D43" s="1" t="s">
        <v>207</v>
      </c>
      <c r="E43" s="1">
        <v>2</v>
      </c>
      <c r="F43" s="1" t="s">
        <v>370</v>
      </c>
      <c r="G43" s="1" t="s">
        <v>371</v>
      </c>
      <c r="H43" s="1" t="s">
        <v>372</v>
      </c>
      <c r="I43" s="1" t="s">
        <v>373</v>
      </c>
    </row>
    <row r="44" spans="1:9" ht="24">
      <c r="A44" s="1" t="s">
        <v>208</v>
      </c>
      <c r="B44" s="1" t="s">
        <v>199</v>
      </c>
      <c r="C44" s="1" t="s">
        <v>209</v>
      </c>
      <c r="D44" s="1" t="s">
        <v>210</v>
      </c>
      <c r="E44" s="1">
        <v>2</v>
      </c>
      <c r="F44" s="1" t="s">
        <v>374</v>
      </c>
      <c r="G44" s="1" t="s">
        <v>375</v>
      </c>
      <c r="H44" s="1" t="s">
        <v>376</v>
      </c>
      <c r="I44" s="1" t="s">
        <v>377</v>
      </c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topLeftCell="A9" workbookViewId="0">
      <selection activeCell="A26" sqref="A26"/>
    </sheetView>
  </sheetViews>
  <sheetFormatPr defaultRowHeight="14.25"/>
  <cols>
    <col min="1" max="1" width="8" customWidth="1"/>
    <col min="2" max="2" width="9" customWidth="1"/>
    <col min="3" max="3" width="34" customWidth="1"/>
    <col min="4" max="4" width="28" customWidth="1"/>
    <col min="5" max="6" width="10" customWidth="1"/>
    <col min="7" max="7" width="9" customWidth="1"/>
    <col min="8" max="8" width="48" customWidth="1"/>
    <col min="9" max="9" width="14" customWidth="1"/>
    <col min="10" max="10" width="24" customWidth="1"/>
    <col min="11" max="11" width="20" customWidth="1"/>
    <col min="12" max="12" width="16" customWidth="1"/>
  </cols>
  <sheetData>
    <row r="1" spans="1:12" ht="20.25">
      <c r="A1" s="59" t="s">
        <v>378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5" t="s">
        <v>379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7" t="s">
        <v>380</v>
      </c>
      <c r="B4" s="7" t="s">
        <v>67</v>
      </c>
      <c r="C4" s="7" t="s">
        <v>213</v>
      </c>
      <c r="D4" s="7" t="s">
        <v>69</v>
      </c>
      <c r="E4" s="7" t="s">
        <v>381</v>
      </c>
      <c r="F4" s="7" t="s">
        <v>382</v>
      </c>
      <c r="G4" s="7" t="s">
        <v>51</v>
      </c>
      <c r="H4" s="7" t="s">
        <v>383</v>
      </c>
      <c r="I4" s="7" t="s">
        <v>384</v>
      </c>
      <c r="J4" s="7" t="s">
        <v>385</v>
      </c>
      <c r="K4" s="7" t="s">
        <v>386</v>
      </c>
      <c r="L4" s="7" t="s">
        <v>387</v>
      </c>
    </row>
    <row r="5" spans="1:12">
      <c r="A5" s="3">
        <v>1</v>
      </c>
      <c r="B5" s="8" t="str">
        <f>IFERROR(INDEX(Technical!$A$5:$A$44,MATCH(A5,Technical!$J$5:$J$44,0)),"")</f>
        <v>GG-01</v>
      </c>
      <c r="C5" s="8" t="str">
        <f>IF(B5="","",INDEX(Technical!$B$5:$B$44,MATCH(A5,Technical!$J$5:$J$44,0)))</f>
        <v>Vision, Mission &amp; Strategy</v>
      </c>
      <c r="D5" s="8" t="str">
        <f>IF(B5="","",INDEX(Technical!$C$5:$C$44,MATCH(A5,Technical!$J$5:$J$44,0)))</f>
        <v>Vision &amp; purpose</v>
      </c>
      <c r="E5" s="8">
        <f>IF(B5="","",INDEX(Technical!$D$5:$D$44,MATCH(A5,Technical!$J$5:$J$44,0)))</f>
        <v>1</v>
      </c>
      <c r="F5" s="8">
        <f>IF(B5="","",INDEX(Technical!$E$5:$E$44,MATCH(A5,Technical!$J$5:$J$44,0)))</f>
        <v>4</v>
      </c>
      <c r="G5" s="8">
        <f>IF(B5="","",INDEX(Technical!$F$5:$F$44,MATCH(A5,Technical!$J$5:$J$44,0)))</f>
        <v>3</v>
      </c>
      <c r="H5" s="8" t="str">
        <f>IF(B5="","",INDEX(Technical!$H$5:$H$44,MATCH(A5,Technical!$J$5:$J$44,0)))</f>
        <v>A general vision exists but is informal or known mainly by leaders.</v>
      </c>
      <c r="I5" s="8">
        <f>IF(B5="","",INDEX(Technical!$I$5:$I$44,MATCH(A5,Technical!$J$5:$J$44,0)))</f>
        <v>7</v>
      </c>
      <c r="J5" s="6"/>
      <c r="K5" s="6"/>
      <c r="L5" s="6"/>
    </row>
    <row r="6" spans="1:12">
      <c r="A6" s="3">
        <v>2</v>
      </c>
      <c r="B6" s="8" t="str">
        <f>IFERROR(INDEX(Technical!$A$5:$A$44,MATCH(A6,Technical!$J$5:$J$44,0)),"")</f>
        <v>GG-03</v>
      </c>
      <c r="C6" s="8" t="str">
        <f>IF(B6="","",INDEX(Technical!$B$5:$B$44,MATCH(A6,Technical!$J$5:$J$44,0)))</f>
        <v>Vision, Mission &amp; Strategy</v>
      </c>
      <c r="D6" s="8" t="str">
        <f>IF(B6="","",INDEX(Technical!$C$5:$C$44,MATCH(A6,Technical!$J$5:$J$44,0)))</f>
        <v>Strategic planning</v>
      </c>
      <c r="E6" s="8">
        <f>IF(B6="","",INDEX(Technical!$D$5:$D$44,MATCH(A6,Technical!$J$5:$J$44,0)))</f>
        <v>0</v>
      </c>
      <c r="F6" s="8">
        <f>IF(B6="","",INDEX(Technical!$E$5:$E$44,MATCH(A6,Technical!$J$5:$J$44,0)))</f>
        <v>4</v>
      </c>
      <c r="G6" s="8" t="str">
        <f>IF(B6="","",INDEX(Technical!$F$5:$F$44,MATCH(A6,Technical!$J$5:$J$44,0)))</f>
        <v/>
      </c>
      <c r="H6" s="8" t="str">
        <f>IF(B6="","",INDEX(Technical!$H$5:$H$44,MATCH(A6,Technical!$J$5:$J$44,0)))</f>
        <v/>
      </c>
      <c r="I6" s="8" t="str">
        <f>IF(B6="","",INDEX(Technical!$I$5:$I$44,MATCH(A6,Technical!$J$5:$J$44,0)))</f>
        <v/>
      </c>
      <c r="J6" s="6"/>
      <c r="K6" s="6"/>
      <c r="L6" s="6"/>
    </row>
    <row r="7" spans="1:12">
      <c r="A7" s="3">
        <v>3</v>
      </c>
      <c r="B7" s="8" t="str">
        <f>IFERROR(INDEX(Technical!$A$5:$A$44,MATCH(A7,Technical!$J$5:$J$44,0)),"")</f>
        <v>GG-04</v>
      </c>
      <c r="C7" s="8" t="str">
        <f>IF(B7="","",INDEX(Technical!$B$5:$B$44,MATCH(A7,Technical!$J$5:$J$44,0)))</f>
        <v>Vision, Mission &amp; Strategy</v>
      </c>
      <c r="D7" s="8" t="str">
        <f>IF(B7="","",INDEX(Technical!$C$5:$C$44,MATCH(A7,Technical!$J$5:$J$44,0)))</f>
        <v>Values &amp; social responsibility</v>
      </c>
      <c r="E7" s="8">
        <f>IF(B7="","",INDEX(Technical!$D$5:$D$44,MATCH(A7,Technical!$J$5:$J$44,0)))</f>
        <v>0</v>
      </c>
      <c r="F7" s="8">
        <f>IF(B7="","",INDEX(Technical!$E$5:$E$44,MATCH(A7,Technical!$J$5:$J$44,0)))</f>
        <v>4</v>
      </c>
      <c r="G7" s="8" t="str">
        <f>IF(B7="","",INDEX(Technical!$F$5:$F$44,MATCH(A7,Technical!$J$5:$J$44,0)))</f>
        <v/>
      </c>
      <c r="H7" s="8" t="str">
        <f>IF(B7="","",INDEX(Technical!$H$5:$H$44,MATCH(A7,Technical!$J$5:$J$44,0)))</f>
        <v/>
      </c>
      <c r="I7" s="8" t="str">
        <f>IF(B7="","",INDEX(Technical!$I$5:$I$44,MATCH(A7,Technical!$J$5:$J$44,0)))</f>
        <v/>
      </c>
      <c r="J7" s="6"/>
      <c r="K7" s="6"/>
      <c r="L7" s="6"/>
    </row>
    <row r="8" spans="1:12">
      <c r="A8" s="3">
        <v>4</v>
      </c>
      <c r="B8" s="8" t="str">
        <f>IFERROR(INDEX(Technical!$A$5:$A$44,MATCH(A8,Technical!$J$5:$J$44,0)),"")</f>
        <v>GG-05</v>
      </c>
      <c r="C8" s="8" t="str">
        <f>IF(B8="","",INDEX(Technical!$B$5:$B$44,MATCH(A8,Technical!$J$5:$J$44,0)))</f>
        <v>Membership &amp; Democratic Structure</v>
      </c>
      <c r="D8" s="8" t="str">
        <f>IF(B8="","",INDEX(Technical!$C$5:$C$44,MATCH(A8,Technical!$J$5:$J$44,0)))</f>
        <v>Constitution / statutes</v>
      </c>
      <c r="E8" s="8">
        <f>IF(B8="","",INDEX(Technical!$D$5:$D$44,MATCH(A8,Technical!$J$5:$J$44,0)))</f>
        <v>0</v>
      </c>
      <c r="F8" s="8">
        <f>IF(B8="","",INDEX(Technical!$E$5:$E$44,MATCH(A8,Technical!$J$5:$J$44,0)))</f>
        <v>4</v>
      </c>
      <c r="G8" s="8" t="str">
        <f>IF(B8="","",INDEX(Technical!$F$5:$F$44,MATCH(A8,Technical!$J$5:$J$44,0)))</f>
        <v/>
      </c>
      <c r="H8" s="8" t="str">
        <f>IF(B8="","",INDEX(Technical!$H$5:$H$44,MATCH(A8,Technical!$J$5:$J$44,0)))</f>
        <v/>
      </c>
      <c r="I8" s="8" t="str">
        <f>IF(B8="","",INDEX(Technical!$I$5:$I$44,MATCH(A8,Technical!$J$5:$J$44,0)))</f>
        <v/>
      </c>
      <c r="J8" s="6"/>
      <c r="K8" s="6"/>
      <c r="L8" s="6"/>
    </row>
    <row r="9" spans="1:12">
      <c r="A9" s="3">
        <v>5</v>
      </c>
      <c r="B9" s="8" t="str">
        <f>IFERROR(INDEX(Technical!$A$5:$A$44,MATCH(A9,Technical!$J$5:$J$44,0)),"")</f>
        <v>GG-06</v>
      </c>
      <c r="C9" s="8" t="str">
        <f>IF(B9="","",INDEX(Technical!$B$5:$B$44,MATCH(A9,Technical!$J$5:$J$44,0)))</f>
        <v>Membership &amp; Democratic Structure</v>
      </c>
      <c r="D9" s="8" t="str">
        <f>IF(B9="","",INDEX(Technical!$C$5:$C$44,MATCH(A9,Technical!$J$5:$J$44,0)))</f>
        <v>Membership rights &amp; records</v>
      </c>
      <c r="E9" s="8">
        <f>IF(B9="","",INDEX(Technical!$D$5:$D$44,MATCH(A9,Technical!$J$5:$J$44,0)))</f>
        <v>0</v>
      </c>
      <c r="F9" s="8">
        <f>IF(B9="","",INDEX(Technical!$E$5:$E$44,MATCH(A9,Technical!$J$5:$J$44,0)))</f>
        <v>4</v>
      </c>
      <c r="G9" s="8" t="str">
        <f>IF(B9="","",INDEX(Technical!$F$5:$F$44,MATCH(A9,Technical!$J$5:$J$44,0)))</f>
        <v/>
      </c>
      <c r="H9" s="8" t="str">
        <f>IF(B9="","",INDEX(Technical!$H$5:$H$44,MATCH(A9,Technical!$J$5:$J$44,0)))</f>
        <v/>
      </c>
      <c r="I9" s="8" t="str">
        <f>IF(B9="","",INDEX(Technical!$I$5:$I$44,MATCH(A9,Technical!$J$5:$J$44,0)))</f>
        <v/>
      </c>
      <c r="J9" s="6"/>
      <c r="K9" s="6"/>
      <c r="L9" s="6"/>
    </row>
    <row r="10" spans="1:12">
      <c r="A10" s="3">
        <v>6</v>
      </c>
      <c r="B10" s="8" t="str">
        <f>IFERROR(INDEX(Technical!$A$5:$A$44,MATCH(A10,Technical!$J$5:$J$44,0)),"")</f>
        <v>GG-07</v>
      </c>
      <c r="C10" s="8" t="str">
        <f>IF(B10="","",INDEX(Technical!$B$5:$B$44,MATCH(A10,Technical!$J$5:$J$44,0)))</f>
        <v>Membership &amp; Democratic Structure</v>
      </c>
      <c r="D10" s="8" t="str">
        <f>IF(B10="","",INDEX(Technical!$C$5:$C$44,MATCH(A10,Technical!$J$5:$J$44,0)))</f>
        <v>Elections &amp; democratic process</v>
      </c>
      <c r="E10" s="8">
        <f>IF(B10="","",INDEX(Technical!$D$5:$D$44,MATCH(A10,Technical!$J$5:$J$44,0)))</f>
        <v>0</v>
      </c>
      <c r="F10" s="8">
        <f>IF(B10="","",INDEX(Technical!$E$5:$E$44,MATCH(A10,Technical!$J$5:$J$44,0)))</f>
        <v>4</v>
      </c>
      <c r="G10" s="8" t="str">
        <f>IF(B10="","",INDEX(Technical!$F$5:$F$44,MATCH(A10,Technical!$J$5:$J$44,0)))</f>
        <v/>
      </c>
      <c r="H10" s="8" t="str">
        <f>IF(B10="","",INDEX(Technical!$H$5:$H$44,MATCH(A10,Technical!$J$5:$J$44,0)))</f>
        <v/>
      </c>
      <c r="I10" s="8" t="str">
        <f>IF(B10="","",INDEX(Technical!$I$5:$I$44,MATCH(A10,Technical!$J$5:$J$44,0)))</f>
        <v/>
      </c>
      <c r="J10" s="6"/>
      <c r="K10" s="6"/>
      <c r="L10" s="6"/>
    </row>
    <row r="11" spans="1:12">
      <c r="A11" s="3">
        <v>7</v>
      </c>
      <c r="B11" s="8" t="str">
        <f>IFERROR(INDEX(Technical!$A$5:$A$44,MATCH(A11,Technical!$J$5:$J$44,0)),"")</f>
        <v>GG-08</v>
      </c>
      <c r="C11" s="8" t="str">
        <f>IF(B11="","",INDEX(Technical!$B$5:$B$44,MATCH(A11,Technical!$J$5:$J$44,0)))</f>
        <v>Membership &amp; Democratic Structure</v>
      </c>
      <c r="D11" s="8" t="str">
        <f>IF(B11="","",INDEX(Technical!$C$5:$C$44,MATCH(A11,Technical!$J$5:$J$44,0)))</f>
        <v>Representation &amp; inclusion</v>
      </c>
      <c r="E11" s="8">
        <f>IF(B11="","",INDEX(Technical!$D$5:$D$44,MATCH(A11,Technical!$J$5:$J$44,0)))</f>
        <v>0</v>
      </c>
      <c r="F11" s="8">
        <f>IF(B11="","",INDEX(Technical!$E$5:$E$44,MATCH(A11,Technical!$J$5:$J$44,0)))</f>
        <v>4</v>
      </c>
      <c r="G11" s="8" t="str">
        <f>IF(B11="","",INDEX(Technical!$F$5:$F$44,MATCH(A11,Technical!$J$5:$J$44,0)))</f>
        <v/>
      </c>
      <c r="H11" s="8" t="str">
        <f>IF(B11="","",INDEX(Technical!$H$5:$H$44,MATCH(A11,Technical!$J$5:$J$44,0)))</f>
        <v/>
      </c>
      <c r="I11" s="8" t="str">
        <f>IF(B11="","",INDEX(Technical!$I$5:$I$44,MATCH(A11,Technical!$J$5:$J$44,0)))</f>
        <v/>
      </c>
      <c r="J11" s="6"/>
      <c r="K11" s="6"/>
      <c r="L11" s="6"/>
    </row>
    <row r="12" spans="1:12">
      <c r="A12" s="3">
        <v>8</v>
      </c>
      <c r="B12" s="8" t="str">
        <f>IFERROR(INDEX(Technical!$A$5:$A$44,MATCH(A12,Technical!$J$5:$J$44,0)),"")</f>
        <v>GG-09</v>
      </c>
      <c r="C12" s="8" t="str">
        <f>IF(B12="","",INDEX(Technical!$B$5:$B$44,MATCH(A12,Technical!$J$5:$J$44,0)))</f>
        <v>Board Governance &amp; Decision-Making</v>
      </c>
      <c r="D12" s="8" t="str">
        <f>IF(B12="","",INDEX(Technical!$C$5:$C$44,MATCH(A12,Technical!$J$5:$J$44,0)))</f>
        <v>Board structure &amp; roles</v>
      </c>
      <c r="E12" s="8">
        <f>IF(B12="","",INDEX(Technical!$D$5:$D$44,MATCH(A12,Technical!$J$5:$J$44,0)))</f>
        <v>0</v>
      </c>
      <c r="F12" s="8">
        <f>IF(B12="","",INDEX(Technical!$E$5:$E$44,MATCH(A12,Technical!$J$5:$J$44,0)))</f>
        <v>4</v>
      </c>
      <c r="G12" s="8" t="str">
        <f>IF(B12="","",INDEX(Technical!$F$5:$F$44,MATCH(A12,Technical!$J$5:$J$44,0)))</f>
        <v/>
      </c>
      <c r="H12" s="8" t="str">
        <f>IF(B12="","",INDEX(Technical!$H$5:$H$44,MATCH(A12,Technical!$J$5:$J$44,0)))</f>
        <v/>
      </c>
      <c r="I12" s="8" t="str">
        <f>IF(B12="","",INDEX(Technical!$I$5:$I$44,MATCH(A12,Technical!$J$5:$J$44,0)))</f>
        <v/>
      </c>
      <c r="J12" s="6"/>
      <c r="K12" s="6"/>
      <c r="L12" s="6"/>
    </row>
    <row r="13" spans="1:12">
      <c r="A13" s="3">
        <v>9</v>
      </c>
      <c r="B13" s="8" t="str">
        <f>IFERROR(INDEX(Technical!$A$5:$A$44,MATCH(A13,Technical!$J$5:$J$44,0)),"")</f>
        <v>GG-10</v>
      </c>
      <c r="C13" s="8" t="str">
        <f>IF(B13="","",INDEX(Technical!$B$5:$B$44,MATCH(A13,Technical!$J$5:$J$44,0)))</f>
        <v>Board Governance &amp; Decision-Making</v>
      </c>
      <c r="D13" s="8" t="str">
        <f>IF(B13="","",INDEX(Technical!$C$5:$C$44,MATCH(A13,Technical!$J$5:$J$44,0)))</f>
        <v>Board competence &amp; skills</v>
      </c>
      <c r="E13" s="8">
        <f>IF(B13="","",INDEX(Technical!$D$5:$D$44,MATCH(A13,Technical!$J$5:$J$44,0)))</f>
        <v>0</v>
      </c>
      <c r="F13" s="8">
        <f>IF(B13="","",INDEX(Technical!$E$5:$E$44,MATCH(A13,Technical!$J$5:$J$44,0)))</f>
        <v>4</v>
      </c>
      <c r="G13" s="8" t="str">
        <f>IF(B13="","",INDEX(Technical!$F$5:$F$44,MATCH(A13,Technical!$J$5:$J$44,0)))</f>
        <v/>
      </c>
      <c r="H13" s="8" t="str">
        <f>IF(B13="","",INDEX(Technical!$H$5:$H$44,MATCH(A13,Technical!$J$5:$J$44,0)))</f>
        <v/>
      </c>
      <c r="I13" s="8" t="str">
        <f>IF(B13="","",INDEX(Technical!$I$5:$I$44,MATCH(A13,Technical!$J$5:$J$44,0)))</f>
        <v/>
      </c>
      <c r="J13" s="6"/>
      <c r="K13" s="6"/>
      <c r="L13" s="6"/>
    </row>
    <row r="14" spans="1:12">
      <c r="A14" s="3">
        <v>10</v>
      </c>
      <c r="B14" s="8" t="str">
        <f>IFERROR(INDEX(Technical!$A$5:$A$44,MATCH(A14,Technical!$J$5:$J$44,0)),"")</f>
        <v>GG-11</v>
      </c>
      <c r="C14" s="8" t="str">
        <f>IF(B14="","",INDEX(Technical!$B$5:$B$44,MATCH(A14,Technical!$J$5:$J$44,0)))</f>
        <v>Board Governance &amp; Decision-Making</v>
      </c>
      <c r="D14" s="8" t="str">
        <f>IF(B14="","",INDEX(Technical!$C$5:$C$44,MATCH(A14,Technical!$J$5:$J$44,0)))</f>
        <v>Decision-making &amp; delegation</v>
      </c>
      <c r="E14" s="8">
        <f>IF(B14="","",INDEX(Technical!$D$5:$D$44,MATCH(A14,Technical!$J$5:$J$44,0)))</f>
        <v>0</v>
      </c>
      <c r="F14" s="8">
        <f>IF(B14="","",INDEX(Technical!$E$5:$E$44,MATCH(A14,Technical!$J$5:$J$44,0)))</f>
        <v>4</v>
      </c>
      <c r="G14" s="8" t="str">
        <f>IF(B14="","",INDEX(Technical!$F$5:$F$44,MATCH(A14,Technical!$J$5:$J$44,0)))</f>
        <v/>
      </c>
      <c r="H14" s="8" t="str">
        <f>IF(B14="","",INDEX(Technical!$H$5:$H$44,MATCH(A14,Technical!$J$5:$J$44,0)))</f>
        <v/>
      </c>
      <c r="I14" s="8" t="str">
        <f>IF(B14="","",INDEX(Technical!$I$5:$I$44,MATCH(A14,Technical!$J$5:$J$44,0)))</f>
        <v/>
      </c>
      <c r="J14" s="6"/>
      <c r="K14" s="6"/>
      <c r="L14" s="6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63" t="s">
        <v>388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</sheetData>
  <conditionalFormatting sqref="L5:L14">
    <cfRule type="expression" dxfId="5" priority="1">
      <formula>$L5="Complete"</formula>
    </cfRule>
    <cfRule type="expression" dxfId="4" priority="2">
      <formula>$L5="In Progress"</formula>
    </cfRule>
    <cfRule type="expression" dxfId="3" priority="3">
      <formula>$L5="Deferred"</formula>
    </cfRule>
  </conditionalFormatting>
  <dataValidations count="1">
    <dataValidation type="list" sqref="L5:L14" xr:uid="{00000000-0002-0000-0300-000000000000}">
      <formula1>"Not Started,In Progress,Complete,Deferred"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4"/>
  <sheetViews>
    <sheetView topLeftCell="A3" workbookViewId="0">
      <selection activeCell="B38" sqref="B38"/>
    </sheetView>
  </sheetViews>
  <sheetFormatPr defaultRowHeight="14.25"/>
  <cols>
    <col min="1" max="1" width="40" customWidth="1"/>
    <col min="2" max="2" width="20" customWidth="1"/>
    <col min="3" max="3" width="12" customWidth="1"/>
    <col min="4" max="4" width="24" customWidth="1"/>
    <col min="5" max="5" width="26" customWidth="1"/>
    <col min="6" max="6" width="12" customWidth="1"/>
    <col min="7" max="7" width="34" customWidth="1"/>
    <col min="8" max="8" width="8" customWidth="1"/>
  </cols>
  <sheetData>
    <row r="1" spans="1:8" s="20" customFormat="1" ht="21.75">
      <c r="A1" s="65" t="s">
        <v>389</v>
      </c>
      <c r="B1" s="66"/>
      <c r="C1" s="66"/>
      <c r="D1" s="66"/>
      <c r="E1" s="66"/>
      <c r="F1" s="66"/>
      <c r="G1" s="66"/>
      <c r="H1" s="66"/>
    </row>
    <row r="2" spans="1:8" s="20" customFormat="1">
      <c r="A2" s="67" t="str">
        <f>"Organisation: "&amp;IF(HOME!$B$5="","Not entered",HOME!$B$5)&amp;"  |  Type: "&amp;HOME!$B$13&amp;"  |  Target Governance Level: "&amp;HOME!$B$14</f>
        <v>Organisation: Not entered  |  Type: National Sport Federation  |  Target Governance Level: 4</v>
      </c>
      <c r="B2" s="68"/>
      <c r="C2" s="68"/>
      <c r="D2" s="68"/>
      <c r="E2" s="68"/>
      <c r="F2" s="68"/>
      <c r="G2" s="68"/>
      <c r="H2" s="68"/>
    </row>
    <row r="3" spans="1:8" s="20" customFormat="1">
      <c r="A3" s="18"/>
      <c r="B3" s="18"/>
      <c r="C3" s="18"/>
      <c r="D3" s="18"/>
      <c r="E3" s="18"/>
      <c r="F3" s="18"/>
      <c r="G3" s="18"/>
      <c r="H3" s="18"/>
    </row>
    <row r="4" spans="1:8" s="20" customFormat="1">
      <c r="A4" s="22" t="s">
        <v>390</v>
      </c>
      <c r="B4" s="22" t="s">
        <v>391</v>
      </c>
      <c r="C4" s="18"/>
      <c r="D4" s="22" t="s">
        <v>20</v>
      </c>
      <c r="E4" s="22" t="s">
        <v>392</v>
      </c>
      <c r="F4" s="18"/>
      <c r="G4" s="18"/>
      <c r="H4" s="18"/>
    </row>
    <row r="5" spans="1:8" s="20" customFormat="1">
      <c r="A5" s="17" t="s">
        <v>393</v>
      </c>
      <c r="B5" s="19" t="str">
        <f>COUNT('Governance Assessment'!$E$5:$E$44)&amp;" / 40"</f>
        <v>1 / 40</v>
      </c>
      <c r="C5" s="18"/>
      <c r="D5" s="17" t="s">
        <v>394</v>
      </c>
      <c r="E5" s="64">
        <f>COUNTIFS('Governance Assessment'!$E$5:$E$44,"&gt;0",'Governance Assessment'!$G$5:$G$44,"High")</f>
        <v>0</v>
      </c>
      <c r="F5" s="18"/>
      <c r="G5" s="18"/>
      <c r="H5" s="18"/>
    </row>
    <row r="6" spans="1:8" s="20" customFormat="1">
      <c r="A6" s="17" t="s">
        <v>395</v>
      </c>
      <c r="B6" s="21">
        <f>IFERROR(AVERAGE('Governance Assessment'!$E$5:$E$44),"")</f>
        <v>1</v>
      </c>
      <c r="C6" s="18"/>
      <c r="D6" s="17" t="s">
        <v>396</v>
      </c>
      <c r="E6" s="64">
        <f>COUNTIFS('Governance Assessment'!$E$5:$E$44,"&gt;0",'Governance Assessment'!$G$5:$G$44,"Medium")</f>
        <v>0</v>
      </c>
      <c r="F6" s="18"/>
      <c r="G6" s="18"/>
      <c r="H6" s="18"/>
    </row>
    <row r="7" spans="1:8" s="20" customFormat="1">
      <c r="A7" s="17" t="s">
        <v>397</v>
      </c>
      <c r="B7" s="19" t="str">
        <f>IF(B6="","Not assessed",IF(B6&lt;1.5,"Level 1 — Foundation",IF(B6&lt;2.5,"Level 2 — Developing",IF(B6&lt;3.5,"Level 3 — Established","Level 4 — Advanced"))))</f>
        <v>Level 1 — Foundation</v>
      </c>
      <c r="C7" s="18"/>
      <c r="D7" s="17" t="s">
        <v>398</v>
      </c>
      <c r="E7" s="64">
        <f>COUNTIFS('Governance Assessment'!$E$5:$E$44,"&gt;0",'Governance Assessment'!$G$5:$G$44,"Low")</f>
        <v>0</v>
      </c>
      <c r="F7" s="18"/>
      <c r="G7" s="18"/>
      <c r="H7" s="18"/>
    </row>
    <row r="8" spans="1:8" s="20" customFormat="1">
      <c r="A8" s="17" t="s">
        <v>399</v>
      </c>
      <c r="B8" s="19">
        <f>COUNTIFS('Governance Assessment'!$E$5:$E$44,"&gt;=1",'Governance Assessment'!$J$5:$J$44,0)</f>
        <v>0</v>
      </c>
      <c r="C8" s="18"/>
      <c r="D8" s="17" t="s">
        <v>84</v>
      </c>
      <c r="E8" s="64">
        <f>COUNTIFS('Governance Assessment'!$E$5:$E$44,"&gt;0",'Governance Assessment'!$G$5:$G$44,"Unverified")</f>
        <v>1</v>
      </c>
      <c r="F8" s="18"/>
      <c r="G8" s="18"/>
      <c r="H8" s="18"/>
    </row>
    <row r="9" spans="1:8" s="20" customFormat="1">
      <c r="A9" s="17" t="s">
        <v>400</v>
      </c>
      <c r="B9" s="19">
        <f>COUNTIF('Governance Assessment'!$K$5:$K$44,"Red")</f>
        <v>1</v>
      </c>
      <c r="C9" s="18"/>
      <c r="D9" s="17" t="s">
        <v>9</v>
      </c>
      <c r="E9" s="64">
        <f>HOME!B14</f>
        <v>4</v>
      </c>
      <c r="F9" s="18"/>
      <c r="G9" s="18"/>
      <c r="H9" s="18"/>
    </row>
    <row r="10" spans="1:8" s="20" customFormat="1">
      <c r="A10" s="17" t="s">
        <v>401</v>
      </c>
      <c r="B10" s="19">
        <f>COUNT(Technical!$J$5:$J$44)</f>
        <v>40</v>
      </c>
      <c r="C10" s="18"/>
      <c r="D10" s="17" t="s">
        <v>402</v>
      </c>
      <c r="E10" s="24" t="str">
        <f>HOME!B13</f>
        <v>National Sport Federation</v>
      </c>
      <c r="F10" s="18"/>
      <c r="G10" s="18"/>
      <c r="H10" s="18"/>
    </row>
    <row r="11" spans="1:8" s="20" customFormat="1">
      <c r="A11" s="18"/>
      <c r="B11" s="18"/>
      <c r="C11" s="18"/>
      <c r="D11" s="18"/>
      <c r="E11" s="18"/>
      <c r="F11" s="18"/>
      <c r="G11" s="18"/>
      <c r="H11" s="18"/>
    </row>
    <row r="12" spans="1:8" s="20" customFormat="1">
      <c r="A12" s="22" t="s">
        <v>403</v>
      </c>
      <c r="B12" s="23"/>
      <c r="C12" s="23"/>
      <c r="D12" s="23"/>
      <c r="E12" s="23"/>
      <c r="F12" s="23"/>
      <c r="G12" s="23"/>
      <c r="H12" s="23"/>
    </row>
    <row r="13" spans="1:8" s="20" customFormat="1">
      <c r="A13" s="17" t="s">
        <v>68</v>
      </c>
      <c r="B13" s="17" t="s">
        <v>404</v>
      </c>
      <c r="C13" s="17" t="s">
        <v>382</v>
      </c>
      <c r="D13" s="17" t="s">
        <v>405</v>
      </c>
      <c r="E13" s="17" t="s">
        <v>5</v>
      </c>
      <c r="F13" s="17" t="s">
        <v>50</v>
      </c>
      <c r="G13" s="17" t="s">
        <v>406</v>
      </c>
      <c r="H13" s="18"/>
    </row>
    <row r="14" spans="1:8" s="20" customFormat="1">
      <c r="A14" s="69" t="s">
        <v>81</v>
      </c>
      <c r="B14" s="70">
        <f>IFERROR(SUMIF('Governance Assessment'!$B$5:$B$44,A14,'Governance Assessment'!$E$5:$E$44)/COUNTIFS('Governance Assessment'!$B$5:$B$44,A14,'Governance Assessment'!$E$5:$E$44,"&gt;0"),"")</f>
        <v>1</v>
      </c>
      <c r="C14" s="71">
        <f>HOME!$B$14</f>
        <v>4</v>
      </c>
      <c r="D14" s="71">
        <f t="shared" ref="D14:D23" si="0">IF(B14="","",MAX(0,C14-B14))</f>
        <v>3</v>
      </c>
      <c r="E14" s="72">
        <f>COUNTIFS('Governance Assessment'!$B$5:$B$44,A14,'Governance Assessment'!$E$5:$E$44,"&gt;0")</f>
        <v>1</v>
      </c>
      <c r="F14" s="72" t="str">
        <f t="shared" ref="F14:F23" si="1">IF(B14="","",IF(D14&lt;0.5,"Green",IF(D14&lt;1.5,"Amber","Red")))</f>
        <v>Red</v>
      </c>
      <c r="G14" s="36" t="str">
        <f t="shared" ref="G14:G23" si="2">IF(B14="","Not assessed",IF(F14="Green","At or close to target",IF(F14="Amber","Development required","Material governance gap")))</f>
        <v>Material governance gap</v>
      </c>
      <c r="H14" s="18"/>
    </row>
    <row r="15" spans="1:8" s="20" customFormat="1">
      <c r="A15" s="69" t="s">
        <v>95</v>
      </c>
      <c r="B15" s="70" t="str">
        <f>IFERROR(SUMIF('Governance Assessment'!$B$5:$B$44,A15,'Governance Assessment'!$E$5:$E$44)/COUNTIFS('Governance Assessment'!$B$5:$B$44,A15,'Governance Assessment'!$E$5:$E$44,"&gt;0"),"")</f>
        <v/>
      </c>
      <c r="C15" s="71">
        <f>HOME!$B$14</f>
        <v>4</v>
      </c>
      <c r="D15" s="71" t="str">
        <f t="shared" si="0"/>
        <v/>
      </c>
      <c r="E15" s="72">
        <f>COUNTIFS('Governance Assessment'!$B$5:$B$44,A15,'Governance Assessment'!$E$5:$E$44,"&gt;0")</f>
        <v>0</v>
      </c>
      <c r="F15" s="72" t="str">
        <f t="shared" si="1"/>
        <v/>
      </c>
      <c r="G15" s="36" t="str">
        <f t="shared" si="2"/>
        <v>Not assessed</v>
      </c>
      <c r="H15" s="18"/>
    </row>
    <row r="16" spans="1:8" s="20" customFormat="1">
      <c r="A16" s="69" t="s">
        <v>108</v>
      </c>
      <c r="B16" s="70" t="str">
        <f>IFERROR(SUMIF('Governance Assessment'!$B$5:$B$44,A16,'Governance Assessment'!$E$5:$E$44)/COUNTIFS('Governance Assessment'!$B$5:$B$44,A16,'Governance Assessment'!$E$5:$E$44,"&gt;0"),"")</f>
        <v/>
      </c>
      <c r="C16" s="71">
        <f>HOME!$B$14</f>
        <v>4</v>
      </c>
      <c r="D16" s="71" t="str">
        <f t="shared" si="0"/>
        <v/>
      </c>
      <c r="E16" s="72">
        <f>COUNTIFS('Governance Assessment'!$B$5:$B$44,A16,'Governance Assessment'!$E$5:$E$44,"&gt;0")</f>
        <v>0</v>
      </c>
      <c r="F16" s="72" t="str">
        <f t="shared" si="1"/>
        <v/>
      </c>
      <c r="G16" s="36" t="str">
        <f t="shared" si="2"/>
        <v>Not assessed</v>
      </c>
      <c r="H16" s="18"/>
    </row>
    <row r="17" spans="1:8" s="20" customFormat="1">
      <c r="A17" s="69" t="s">
        <v>121</v>
      </c>
      <c r="B17" s="70" t="str">
        <f>IFERROR(SUMIF('Governance Assessment'!$B$5:$B$44,A17,'Governance Assessment'!$E$5:$E$44)/COUNTIFS('Governance Assessment'!$B$5:$B$44,A17,'Governance Assessment'!$E$5:$E$44,"&gt;0"),"")</f>
        <v/>
      </c>
      <c r="C17" s="71">
        <f>HOME!$B$14</f>
        <v>4</v>
      </c>
      <c r="D17" s="71" t="str">
        <f t="shared" si="0"/>
        <v/>
      </c>
      <c r="E17" s="72">
        <f>COUNTIFS('Governance Assessment'!$B$5:$B$44,A17,'Governance Assessment'!$E$5:$E$44,"&gt;0")</f>
        <v>0</v>
      </c>
      <c r="F17" s="72" t="str">
        <f t="shared" si="1"/>
        <v/>
      </c>
      <c r="G17" s="36" t="str">
        <f t="shared" si="2"/>
        <v>Not assessed</v>
      </c>
      <c r="H17" s="18"/>
    </row>
    <row r="18" spans="1:8" s="20" customFormat="1">
      <c r="A18" s="69" t="s">
        <v>134</v>
      </c>
      <c r="B18" s="70" t="str">
        <f>IFERROR(SUMIF('Governance Assessment'!$B$5:$B$44,A18,'Governance Assessment'!$E$5:$E$44)/COUNTIFS('Governance Assessment'!$B$5:$B$44,A18,'Governance Assessment'!$E$5:$E$44,"&gt;0"),"")</f>
        <v/>
      </c>
      <c r="C18" s="71">
        <f>HOME!$B$14</f>
        <v>4</v>
      </c>
      <c r="D18" s="71" t="str">
        <f t="shared" si="0"/>
        <v/>
      </c>
      <c r="E18" s="72">
        <f>COUNTIFS('Governance Assessment'!$B$5:$B$44,A18,'Governance Assessment'!$E$5:$E$44,"&gt;0")</f>
        <v>0</v>
      </c>
      <c r="F18" s="72" t="str">
        <f t="shared" si="1"/>
        <v/>
      </c>
      <c r="G18" s="36" t="str">
        <f t="shared" si="2"/>
        <v>Not assessed</v>
      </c>
      <c r="H18" s="18"/>
    </row>
    <row r="19" spans="1:8" s="20" customFormat="1">
      <c r="A19" s="69" t="s">
        <v>147</v>
      </c>
      <c r="B19" s="70" t="str">
        <f>IFERROR(SUMIF('Governance Assessment'!$B$5:$B$44,A19,'Governance Assessment'!$E$5:$E$44)/COUNTIFS('Governance Assessment'!$B$5:$B$44,A19,'Governance Assessment'!$E$5:$E$44,"&gt;0"),"")</f>
        <v/>
      </c>
      <c r="C19" s="71">
        <f>HOME!$B$14</f>
        <v>4</v>
      </c>
      <c r="D19" s="71" t="str">
        <f t="shared" si="0"/>
        <v/>
      </c>
      <c r="E19" s="72">
        <f>COUNTIFS('Governance Assessment'!$B$5:$B$44,A19,'Governance Assessment'!$E$5:$E$44,"&gt;0")</f>
        <v>0</v>
      </c>
      <c r="F19" s="72" t="str">
        <f t="shared" si="1"/>
        <v/>
      </c>
      <c r="G19" s="36" t="str">
        <f t="shared" si="2"/>
        <v>Not assessed</v>
      </c>
      <c r="H19" s="18"/>
    </row>
    <row r="20" spans="1:8" s="20" customFormat="1">
      <c r="A20" s="69" t="s">
        <v>160</v>
      </c>
      <c r="B20" s="70" t="str">
        <f>IFERROR(SUMIF('Governance Assessment'!$B$5:$B$44,A20,'Governance Assessment'!$E$5:$E$44)/COUNTIFS('Governance Assessment'!$B$5:$B$44,A20,'Governance Assessment'!$E$5:$E$44,"&gt;0"),"")</f>
        <v/>
      </c>
      <c r="C20" s="71">
        <f>HOME!$B$14</f>
        <v>4</v>
      </c>
      <c r="D20" s="71" t="str">
        <f t="shared" si="0"/>
        <v/>
      </c>
      <c r="E20" s="72">
        <f>COUNTIFS('Governance Assessment'!$B$5:$B$44,A20,'Governance Assessment'!$E$5:$E$44,"&gt;0")</f>
        <v>0</v>
      </c>
      <c r="F20" s="72" t="str">
        <f t="shared" si="1"/>
        <v/>
      </c>
      <c r="G20" s="36" t="str">
        <f t="shared" si="2"/>
        <v>Not assessed</v>
      </c>
      <c r="H20" s="18"/>
    </row>
    <row r="21" spans="1:8" s="20" customFormat="1">
      <c r="A21" s="69" t="s">
        <v>173</v>
      </c>
      <c r="B21" s="70" t="str">
        <f>IFERROR(SUMIF('Governance Assessment'!$B$5:$B$44,A21,'Governance Assessment'!$E$5:$E$44)/COUNTIFS('Governance Assessment'!$B$5:$B$44,A21,'Governance Assessment'!$E$5:$E$44,"&gt;0"),"")</f>
        <v/>
      </c>
      <c r="C21" s="71">
        <f>HOME!$B$14</f>
        <v>4</v>
      </c>
      <c r="D21" s="71" t="str">
        <f t="shared" si="0"/>
        <v/>
      </c>
      <c r="E21" s="72">
        <f>COUNTIFS('Governance Assessment'!$B$5:$B$44,A21,'Governance Assessment'!$E$5:$E$44,"&gt;0")</f>
        <v>0</v>
      </c>
      <c r="F21" s="72" t="str">
        <f t="shared" si="1"/>
        <v/>
      </c>
      <c r="G21" s="36" t="str">
        <f t="shared" si="2"/>
        <v>Not assessed</v>
      </c>
      <c r="H21" s="18"/>
    </row>
    <row r="22" spans="1:8" s="20" customFormat="1">
      <c r="A22" s="69" t="s">
        <v>186</v>
      </c>
      <c r="B22" s="70" t="str">
        <f>IFERROR(SUMIF('Governance Assessment'!$B$5:$B$44,A22,'Governance Assessment'!$E$5:$E$44)/COUNTIFS('Governance Assessment'!$B$5:$B$44,A22,'Governance Assessment'!$E$5:$E$44,"&gt;0"),"")</f>
        <v/>
      </c>
      <c r="C22" s="71">
        <f>HOME!$B$14</f>
        <v>4</v>
      </c>
      <c r="D22" s="71" t="str">
        <f t="shared" si="0"/>
        <v/>
      </c>
      <c r="E22" s="72">
        <f>COUNTIFS('Governance Assessment'!$B$5:$B$44,A22,'Governance Assessment'!$E$5:$E$44,"&gt;0")</f>
        <v>0</v>
      </c>
      <c r="F22" s="72" t="str">
        <f t="shared" si="1"/>
        <v/>
      </c>
      <c r="G22" s="36" t="str">
        <f t="shared" si="2"/>
        <v>Not assessed</v>
      </c>
      <c r="H22" s="18"/>
    </row>
    <row r="23" spans="1:8" s="20" customFormat="1">
      <c r="A23" s="69" t="s">
        <v>199</v>
      </c>
      <c r="B23" s="70" t="str">
        <f>IFERROR(SUMIF('Governance Assessment'!$B$5:$B$44,A23,'Governance Assessment'!$E$5:$E$44)/COUNTIFS('Governance Assessment'!$B$5:$B$44,A23,'Governance Assessment'!$E$5:$E$44,"&gt;0"),"")</f>
        <v/>
      </c>
      <c r="C23" s="71">
        <f>HOME!$B$14</f>
        <v>4</v>
      </c>
      <c r="D23" s="71" t="str">
        <f t="shared" si="0"/>
        <v/>
      </c>
      <c r="E23" s="72">
        <f>COUNTIFS('Governance Assessment'!$B$5:$B$44,A23,'Governance Assessment'!$E$5:$E$44,"&gt;0")</f>
        <v>0</v>
      </c>
      <c r="F23" s="72" t="str">
        <f t="shared" si="1"/>
        <v/>
      </c>
      <c r="G23" s="36" t="str">
        <f t="shared" si="2"/>
        <v>Not assessed</v>
      </c>
      <c r="H23" s="18"/>
    </row>
    <row r="24" spans="1:8" s="20" customFormat="1">
      <c r="A24" s="18"/>
      <c r="B24" s="18"/>
      <c r="C24" s="18"/>
      <c r="D24" s="18"/>
      <c r="E24" s="18"/>
      <c r="F24" s="18"/>
      <c r="G24" s="18"/>
      <c r="H24" s="18"/>
    </row>
    <row r="25" spans="1:8" s="20" customFormat="1">
      <c r="A25" s="25" t="s">
        <v>407</v>
      </c>
      <c r="B25" s="24"/>
      <c r="C25" s="24"/>
      <c r="D25" s="24"/>
      <c r="E25" s="24"/>
      <c r="F25" s="24"/>
      <c r="G25" s="24"/>
      <c r="H25" s="24"/>
    </row>
    <row r="26" spans="1:8" s="20" customFormat="1" ht="21.75" customHeight="1">
      <c r="A26" s="29" t="s">
        <v>31</v>
      </c>
      <c r="B26" s="73" t="s">
        <v>408</v>
      </c>
      <c r="C26" s="18"/>
      <c r="D26" s="18"/>
      <c r="E26" s="18"/>
      <c r="F26" s="18"/>
      <c r="G26" s="18"/>
      <c r="H26" s="18"/>
    </row>
    <row r="27" spans="1:8" s="20" customFormat="1" ht="21.75" customHeight="1">
      <c r="A27" s="29" t="s">
        <v>34</v>
      </c>
      <c r="B27" s="73" t="s">
        <v>409</v>
      </c>
      <c r="C27" s="18"/>
      <c r="D27" s="18"/>
      <c r="E27" s="18"/>
      <c r="F27" s="18"/>
      <c r="G27" s="18"/>
      <c r="H27" s="18"/>
    </row>
    <row r="28" spans="1:8" s="20" customFormat="1" ht="21.75" customHeight="1">
      <c r="A28" s="29" t="s">
        <v>37</v>
      </c>
      <c r="B28" s="73" t="s">
        <v>410</v>
      </c>
      <c r="C28" s="18"/>
      <c r="D28" s="18"/>
      <c r="E28" s="18"/>
      <c r="F28" s="18"/>
      <c r="G28" s="18"/>
      <c r="H28" s="18"/>
    </row>
    <row r="29" spans="1:8" s="20" customFormat="1" ht="21.75" customHeight="1">
      <c r="A29" s="29" t="s">
        <v>40</v>
      </c>
      <c r="B29" s="73" t="s">
        <v>411</v>
      </c>
      <c r="C29" s="18"/>
      <c r="D29" s="18"/>
      <c r="E29" s="18"/>
      <c r="F29" s="18"/>
      <c r="G29" s="18"/>
      <c r="H29" s="18"/>
    </row>
    <row r="30" spans="1:8" s="20" customFormat="1">
      <c r="A30" s="29">
        <v>5</v>
      </c>
      <c r="B30" s="73" t="s">
        <v>416</v>
      </c>
    </row>
    <row r="31" spans="1:8" s="20" customFormat="1"/>
    <row r="32" spans="1:8" s="20" customFormat="1"/>
    <row r="33" s="20" customFormat="1"/>
    <row r="34" s="20" customFormat="1"/>
    <row r="35" s="20" customFormat="1"/>
    <row r="36" s="20" customFormat="1"/>
    <row r="37" s="20" customFormat="1"/>
    <row r="38" s="20" customFormat="1"/>
    <row r="39" s="20" customFormat="1"/>
    <row r="40" s="20" customFormat="1"/>
    <row r="41" s="20" customFormat="1"/>
    <row r="42" s="20" customFormat="1"/>
    <row r="43" s="20" customFormat="1"/>
    <row r="44" s="20" customFormat="1"/>
    <row r="45" s="20" customFormat="1"/>
    <row r="46" s="20" customFormat="1"/>
    <row r="47" s="20" customFormat="1"/>
    <row r="4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</sheetData>
  <conditionalFormatting sqref="B14:B23">
    <cfRule type="dataBar" priority="4">
      <dataBar>
        <cfvo type="min"/>
        <cfvo type="max"/>
        <color rgb="FFA02B93"/>
      </dataBar>
    </cfRule>
    <cfRule type="dataBar" priority="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{169BE573-5479-287D-BE93-74B15E11EBFA}</x14:id>
        </ext>
      </extLst>
    </cfRule>
  </conditionalFormatting>
  <conditionalFormatting sqref="F14:F23">
    <cfRule type="expression" dxfId="2" priority="1">
      <formula>$F14="Green"</formula>
    </cfRule>
    <cfRule type="expression" dxfId="1" priority="2">
      <formula>$F14="Amber"</formula>
    </cfRule>
    <cfRule type="expression" dxfId="0" priority="3">
      <formula>$F14="Red"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9BE573-5479-287D-BE93-74B15E11EBFA}">
            <x14:dataBar>
              <x14:cfvo type="min"/>
              <x14:cfvo type="max"/>
              <x14:negativeFillColor auto="1"/>
              <x14:axisColor auto="1"/>
            </x14:dataBar>
          </x14:cfRule>
          <xm:sqref>B14:B23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tabSelected="1" workbookViewId="0">
      <selection activeCell="H13" sqref="H13"/>
    </sheetView>
  </sheetViews>
  <sheetFormatPr defaultRowHeight="14.25"/>
  <cols>
    <col min="1" max="1" width="10" customWidth="1"/>
    <col min="2" max="2" width="34" customWidth="1"/>
    <col min="3" max="3" width="30" customWidth="1"/>
    <col min="4" max="5" width="12" customWidth="1"/>
    <col min="6" max="7" width="10" customWidth="1"/>
    <col min="8" max="8" width="46" customWidth="1"/>
    <col min="9" max="9" width="14" customWidth="1"/>
    <col min="10" max="10" width="10" customWidth="1"/>
  </cols>
  <sheetData>
    <row r="1" spans="1:10" ht="16.5">
      <c r="A1" s="74" t="s">
        <v>412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75" t="s">
        <v>413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3" t="s">
        <v>67</v>
      </c>
      <c r="B4" s="13" t="s">
        <v>213</v>
      </c>
      <c r="C4" s="13" t="s">
        <v>69</v>
      </c>
      <c r="D4" s="13" t="s">
        <v>71</v>
      </c>
      <c r="E4" s="13" t="s">
        <v>9</v>
      </c>
      <c r="F4" s="13" t="s">
        <v>51</v>
      </c>
      <c r="G4" s="13" t="s">
        <v>50</v>
      </c>
      <c r="H4" s="13" t="s">
        <v>414</v>
      </c>
      <c r="I4" s="13" t="s">
        <v>384</v>
      </c>
      <c r="J4" s="13" t="s">
        <v>380</v>
      </c>
    </row>
    <row r="5" spans="1:10" ht="24">
      <c r="A5" s="12" t="str">
        <f>'Governance Assessment'!A5</f>
        <v>GG-01</v>
      </c>
      <c r="B5" s="12" t="str">
        <f>'Governance Assessment'!B5</f>
        <v>Vision, Mission &amp; Strategy</v>
      </c>
      <c r="C5" s="12" t="str">
        <f>'Governance Assessment'!C5</f>
        <v>Vision &amp; purpose</v>
      </c>
      <c r="D5" s="56">
        <f>'Governance Assessment'!E5</f>
        <v>1</v>
      </c>
      <c r="E5" s="56">
        <f>'Governance Assessment'!I5</f>
        <v>4</v>
      </c>
      <c r="F5" s="56">
        <f>'Governance Assessment'!J5</f>
        <v>3</v>
      </c>
      <c r="G5" s="56" t="str">
        <f>'Governance Assessment'!K5</f>
        <v>Red</v>
      </c>
      <c r="H5" s="12" t="str">
        <f>'Governance Assessment'!L5</f>
        <v>A general vision exists but is informal or known mainly by leaders.</v>
      </c>
      <c r="I5" s="12">
        <f>'Governance Assessment'!M5</f>
        <v>7</v>
      </c>
      <c r="J5" s="12">
        <f>IF(OR(D5="",F5&lt;=0),"",COUNTIF($I$5:$I$44,"&gt;"&amp;I5)+COUNTIFS($I$5:I5,I5))</f>
        <v>1</v>
      </c>
    </row>
    <row r="6" spans="1:10">
      <c r="A6" s="12" t="str">
        <f>'Governance Assessment'!A6</f>
        <v>GG-02</v>
      </c>
      <c r="B6" s="12" t="str">
        <f>'Governance Assessment'!B6</f>
        <v>Vision, Mission &amp; Strategy</v>
      </c>
      <c r="C6" s="12" t="str">
        <f>'Governance Assessment'!C6</f>
        <v>Mission &amp; objectives</v>
      </c>
      <c r="D6" s="56">
        <f>'Governance Assessment'!E6</f>
        <v>0</v>
      </c>
      <c r="E6" s="56">
        <f>'Governance Assessment'!I6</f>
        <v>4</v>
      </c>
      <c r="F6" s="56" t="str">
        <f>'Governance Assessment'!J6</f>
        <v/>
      </c>
      <c r="G6" s="56" t="str">
        <f>'Governance Assessment'!K6</f>
        <v/>
      </c>
      <c r="H6" s="12" t="str">
        <f>'Governance Assessment'!L6</f>
        <v/>
      </c>
      <c r="I6" s="12" t="str">
        <f>'Governance Assessment'!M6</f>
        <v/>
      </c>
      <c r="J6" s="12">
        <f>IF(OR(D6="",F6&lt;=0),"",COUNTIF($I$5:$I$44,"&gt;"&amp;I6)+COUNTIFS($I$5:I6,I6))</f>
        <v>1</v>
      </c>
    </row>
    <row r="7" spans="1:10">
      <c r="A7" s="12" t="str">
        <f>'Governance Assessment'!A7</f>
        <v>GG-03</v>
      </c>
      <c r="B7" s="12" t="str">
        <f>'Governance Assessment'!B7</f>
        <v>Vision, Mission &amp; Strategy</v>
      </c>
      <c r="C7" s="12" t="str">
        <f>'Governance Assessment'!C7</f>
        <v>Strategic planning</v>
      </c>
      <c r="D7" s="56">
        <f>'Governance Assessment'!E7</f>
        <v>0</v>
      </c>
      <c r="E7" s="56">
        <f>'Governance Assessment'!I7</f>
        <v>4</v>
      </c>
      <c r="F7" s="56" t="str">
        <f>'Governance Assessment'!J7</f>
        <v/>
      </c>
      <c r="G7" s="56" t="str">
        <f>'Governance Assessment'!K7</f>
        <v/>
      </c>
      <c r="H7" s="12" t="str">
        <f>'Governance Assessment'!L7</f>
        <v/>
      </c>
      <c r="I7" s="12" t="str">
        <f>'Governance Assessment'!M7</f>
        <v/>
      </c>
      <c r="J7" s="12">
        <f>IF(OR(D7="",F7&lt;=0),"",COUNTIF($I$5:$I$44,"&gt;"&amp;I7)+COUNTIFS($I$5:I7,I7))</f>
        <v>2</v>
      </c>
    </row>
    <row r="8" spans="1:10">
      <c r="A8" s="12" t="str">
        <f>'Governance Assessment'!A8</f>
        <v>GG-04</v>
      </c>
      <c r="B8" s="12" t="str">
        <f>'Governance Assessment'!B8</f>
        <v>Vision, Mission &amp; Strategy</v>
      </c>
      <c r="C8" s="12" t="str">
        <f>'Governance Assessment'!C8</f>
        <v>Values &amp; social responsibility</v>
      </c>
      <c r="D8" s="56">
        <f>'Governance Assessment'!E8</f>
        <v>0</v>
      </c>
      <c r="E8" s="56">
        <f>'Governance Assessment'!I8</f>
        <v>4</v>
      </c>
      <c r="F8" s="56" t="str">
        <f>'Governance Assessment'!J8</f>
        <v/>
      </c>
      <c r="G8" s="56" t="str">
        <f>'Governance Assessment'!K8</f>
        <v/>
      </c>
      <c r="H8" s="12" t="str">
        <f>'Governance Assessment'!L8</f>
        <v/>
      </c>
      <c r="I8" s="12" t="str">
        <f>'Governance Assessment'!M8</f>
        <v/>
      </c>
      <c r="J8" s="12">
        <f>IF(OR(D8="",F8&lt;=0),"",COUNTIF($I$5:$I$44,"&gt;"&amp;I8)+COUNTIFS($I$5:I8,I8))</f>
        <v>3</v>
      </c>
    </row>
    <row r="9" spans="1:10">
      <c r="A9" s="12" t="str">
        <f>'Governance Assessment'!A9</f>
        <v>GG-05</v>
      </c>
      <c r="B9" s="12" t="str">
        <f>'Governance Assessment'!B9</f>
        <v>Membership &amp; Democratic Structure</v>
      </c>
      <c r="C9" s="12" t="str">
        <f>'Governance Assessment'!C9</f>
        <v>Constitution / statutes</v>
      </c>
      <c r="D9" s="56">
        <f>'Governance Assessment'!E9</f>
        <v>0</v>
      </c>
      <c r="E9" s="56">
        <f>'Governance Assessment'!I9</f>
        <v>4</v>
      </c>
      <c r="F9" s="56" t="str">
        <f>'Governance Assessment'!J9</f>
        <v/>
      </c>
      <c r="G9" s="56" t="str">
        <f>'Governance Assessment'!K9</f>
        <v/>
      </c>
      <c r="H9" s="12" t="str">
        <f>'Governance Assessment'!L9</f>
        <v/>
      </c>
      <c r="I9" s="12" t="str">
        <f>'Governance Assessment'!M9</f>
        <v/>
      </c>
      <c r="J9" s="12">
        <f>IF(OR(D9="",F9&lt;=0),"",COUNTIF($I$5:$I$44,"&gt;"&amp;I9)+COUNTIFS($I$5:I9,I9))</f>
        <v>4</v>
      </c>
    </row>
    <row r="10" spans="1:10">
      <c r="A10" s="12" t="str">
        <f>'Governance Assessment'!A10</f>
        <v>GG-06</v>
      </c>
      <c r="B10" s="12" t="str">
        <f>'Governance Assessment'!B10</f>
        <v>Membership &amp; Democratic Structure</v>
      </c>
      <c r="C10" s="12" t="str">
        <f>'Governance Assessment'!C10</f>
        <v>Membership rights &amp; records</v>
      </c>
      <c r="D10" s="56">
        <f>'Governance Assessment'!E10</f>
        <v>0</v>
      </c>
      <c r="E10" s="56">
        <f>'Governance Assessment'!I10</f>
        <v>4</v>
      </c>
      <c r="F10" s="56" t="str">
        <f>'Governance Assessment'!J10</f>
        <v/>
      </c>
      <c r="G10" s="56" t="str">
        <f>'Governance Assessment'!K10</f>
        <v/>
      </c>
      <c r="H10" s="12" t="str">
        <f>'Governance Assessment'!L10</f>
        <v/>
      </c>
      <c r="I10" s="12" t="str">
        <f>'Governance Assessment'!M10</f>
        <v/>
      </c>
      <c r="J10" s="12">
        <f>IF(OR(D10="",F10&lt;=0),"",COUNTIF($I$5:$I$44,"&gt;"&amp;I10)+COUNTIFS($I$5:I10,I10))</f>
        <v>5</v>
      </c>
    </row>
    <row r="11" spans="1:10">
      <c r="A11" s="12" t="str">
        <f>'Governance Assessment'!A11</f>
        <v>GG-07</v>
      </c>
      <c r="B11" s="12" t="str">
        <f>'Governance Assessment'!B11</f>
        <v>Membership &amp; Democratic Structure</v>
      </c>
      <c r="C11" s="12" t="str">
        <f>'Governance Assessment'!C11</f>
        <v>Elections &amp; democratic process</v>
      </c>
      <c r="D11" s="56">
        <f>'Governance Assessment'!E11</f>
        <v>0</v>
      </c>
      <c r="E11" s="56">
        <f>'Governance Assessment'!I11</f>
        <v>4</v>
      </c>
      <c r="F11" s="56" t="str">
        <f>'Governance Assessment'!J11</f>
        <v/>
      </c>
      <c r="G11" s="56" t="str">
        <f>'Governance Assessment'!K11</f>
        <v/>
      </c>
      <c r="H11" s="12" t="str">
        <f>'Governance Assessment'!L11</f>
        <v/>
      </c>
      <c r="I11" s="12" t="str">
        <f>'Governance Assessment'!M11</f>
        <v/>
      </c>
      <c r="J11" s="12">
        <f>IF(OR(D11="",F11&lt;=0),"",COUNTIF($I$5:$I$44,"&gt;"&amp;I11)+COUNTIFS($I$5:I11,I11))</f>
        <v>6</v>
      </c>
    </row>
    <row r="12" spans="1:10">
      <c r="A12" s="12" t="str">
        <f>'Governance Assessment'!A12</f>
        <v>GG-08</v>
      </c>
      <c r="B12" s="12" t="str">
        <f>'Governance Assessment'!B12</f>
        <v>Membership &amp; Democratic Structure</v>
      </c>
      <c r="C12" s="12" t="str">
        <f>'Governance Assessment'!C12</f>
        <v>Representation &amp; inclusion</v>
      </c>
      <c r="D12" s="56">
        <f>'Governance Assessment'!E12</f>
        <v>0</v>
      </c>
      <c r="E12" s="56">
        <f>'Governance Assessment'!I12</f>
        <v>4</v>
      </c>
      <c r="F12" s="56" t="str">
        <f>'Governance Assessment'!J12</f>
        <v/>
      </c>
      <c r="G12" s="56" t="str">
        <f>'Governance Assessment'!K12</f>
        <v/>
      </c>
      <c r="H12" s="12" t="str">
        <f>'Governance Assessment'!L12</f>
        <v/>
      </c>
      <c r="I12" s="12" t="str">
        <f>'Governance Assessment'!M12</f>
        <v/>
      </c>
      <c r="J12" s="12">
        <f>IF(OR(D12="",F12&lt;=0),"",COUNTIF($I$5:$I$44,"&gt;"&amp;I12)+COUNTIFS($I$5:I12,I12))</f>
        <v>7</v>
      </c>
    </row>
    <row r="13" spans="1:10">
      <c r="A13" s="12" t="str">
        <f>'Governance Assessment'!A13</f>
        <v>GG-09</v>
      </c>
      <c r="B13" s="12" t="str">
        <f>'Governance Assessment'!B13</f>
        <v>Board Governance &amp; Decision-Making</v>
      </c>
      <c r="C13" s="12" t="str">
        <f>'Governance Assessment'!C13</f>
        <v>Board structure &amp; roles</v>
      </c>
      <c r="D13" s="56">
        <f>'Governance Assessment'!E13</f>
        <v>0</v>
      </c>
      <c r="E13" s="56">
        <f>'Governance Assessment'!I13</f>
        <v>4</v>
      </c>
      <c r="F13" s="56" t="str">
        <f>'Governance Assessment'!J13</f>
        <v/>
      </c>
      <c r="G13" s="56" t="str">
        <f>'Governance Assessment'!K13</f>
        <v/>
      </c>
      <c r="H13" s="12" t="str">
        <f>'Governance Assessment'!L13</f>
        <v/>
      </c>
      <c r="I13" s="12" t="str">
        <f>'Governance Assessment'!M13</f>
        <v/>
      </c>
      <c r="J13" s="12">
        <f>IF(OR(D13="",F13&lt;=0),"",COUNTIF($I$5:$I$44,"&gt;"&amp;I13)+COUNTIFS($I$5:I13,I13))</f>
        <v>8</v>
      </c>
    </row>
    <row r="14" spans="1:10">
      <c r="A14" s="12" t="str">
        <f>'Governance Assessment'!A14</f>
        <v>GG-10</v>
      </c>
      <c r="B14" s="12" t="str">
        <f>'Governance Assessment'!B14</f>
        <v>Board Governance &amp; Decision-Making</v>
      </c>
      <c r="C14" s="12" t="str">
        <f>'Governance Assessment'!C14</f>
        <v>Board competence &amp; skills</v>
      </c>
      <c r="D14" s="56">
        <f>'Governance Assessment'!E14</f>
        <v>0</v>
      </c>
      <c r="E14" s="56">
        <f>'Governance Assessment'!I14</f>
        <v>4</v>
      </c>
      <c r="F14" s="56" t="str">
        <f>'Governance Assessment'!J14</f>
        <v/>
      </c>
      <c r="G14" s="56" t="str">
        <f>'Governance Assessment'!K14</f>
        <v/>
      </c>
      <c r="H14" s="12" t="str">
        <f>'Governance Assessment'!L14</f>
        <v/>
      </c>
      <c r="I14" s="12" t="str">
        <f>'Governance Assessment'!M14</f>
        <v/>
      </c>
      <c r="J14" s="12">
        <f>IF(OR(D14="",F14&lt;=0),"",COUNTIF($I$5:$I$44,"&gt;"&amp;I14)+COUNTIFS($I$5:I14,I14))</f>
        <v>9</v>
      </c>
    </row>
    <row r="15" spans="1:10">
      <c r="A15" s="12" t="str">
        <f>'Governance Assessment'!A15</f>
        <v>GG-11</v>
      </c>
      <c r="B15" s="12" t="str">
        <f>'Governance Assessment'!B15</f>
        <v>Board Governance &amp; Decision-Making</v>
      </c>
      <c r="C15" s="12" t="str">
        <f>'Governance Assessment'!C15</f>
        <v>Decision-making &amp; delegation</v>
      </c>
      <c r="D15" s="56">
        <f>'Governance Assessment'!E15</f>
        <v>0</v>
      </c>
      <c r="E15" s="56">
        <f>'Governance Assessment'!I15</f>
        <v>4</v>
      </c>
      <c r="F15" s="56" t="str">
        <f>'Governance Assessment'!J15</f>
        <v/>
      </c>
      <c r="G15" s="56" t="str">
        <f>'Governance Assessment'!K15</f>
        <v/>
      </c>
      <c r="H15" s="12" t="str">
        <f>'Governance Assessment'!L15</f>
        <v/>
      </c>
      <c r="I15" s="12" t="str">
        <f>'Governance Assessment'!M15</f>
        <v/>
      </c>
      <c r="J15" s="12">
        <f>IF(OR(D15="",F15&lt;=0),"",COUNTIF($I$5:$I$44,"&gt;"&amp;I15)+COUNTIFS($I$5:I15,I15))</f>
        <v>10</v>
      </c>
    </row>
    <row r="16" spans="1:10">
      <c r="A16" s="12" t="str">
        <f>'Governance Assessment'!A16</f>
        <v>GG-12</v>
      </c>
      <c r="B16" s="12" t="str">
        <f>'Governance Assessment'!B16</f>
        <v>Board Governance &amp; Decision-Making</v>
      </c>
      <c r="C16" s="12" t="str">
        <f>'Governance Assessment'!C16</f>
        <v>Checks, balances &amp; appeals</v>
      </c>
      <c r="D16" s="56">
        <f>'Governance Assessment'!E16</f>
        <v>0</v>
      </c>
      <c r="E16" s="56">
        <f>'Governance Assessment'!I16</f>
        <v>4</v>
      </c>
      <c r="F16" s="56" t="str">
        <f>'Governance Assessment'!J16</f>
        <v/>
      </c>
      <c r="G16" s="56" t="str">
        <f>'Governance Assessment'!K16</f>
        <v/>
      </c>
      <c r="H16" s="12" t="str">
        <f>'Governance Assessment'!L16</f>
        <v/>
      </c>
      <c r="I16" s="12" t="str">
        <f>'Governance Assessment'!M16</f>
        <v/>
      </c>
      <c r="J16" s="12">
        <f>IF(OR(D16="",F16&lt;=0),"",COUNTIF($I$5:$I$44,"&gt;"&amp;I16)+COUNTIFS($I$5:I16,I16))</f>
        <v>11</v>
      </c>
    </row>
    <row r="17" spans="1:10">
      <c r="A17" s="12" t="str">
        <f>'Governance Assessment'!A17</f>
        <v>GG-13</v>
      </c>
      <c r="B17" s="12" t="str">
        <f>'Governance Assessment'!B17</f>
        <v>Integrity, Ethics &amp; Fair Play</v>
      </c>
      <c r="C17" s="12" t="str">
        <f>'Governance Assessment'!C17</f>
        <v>Code of ethics</v>
      </c>
      <c r="D17" s="56">
        <f>'Governance Assessment'!E17</f>
        <v>0</v>
      </c>
      <c r="E17" s="56">
        <f>'Governance Assessment'!I17</f>
        <v>4</v>
      </c>
      <c r="F17" s="56" t="str">
        <f>'Governance Assessment'!J17</f>
        <v/>
      </c>
      <c r="G17" s="56" t="str">
        <f>'Governance Assessment'!K17</f>
        <v/>
      </c>
      <c r="H17" s="12" t="str">
        <f>'Governance Assessment'!L17</f>
        <v/>
      </c>
      <c r="I17" s="12" t="str">
        <f>'Governance Assessment'!M17</f>
        <v/>
      </c>
      <c r="J17" s="12">
        <f>IF(OR(D17="",F17&lt;=0),"",COUNTIF($I$5:$I$44,"&gt;"&amp;I17)+COUNTIFS($I$5:I17,I17))</f>
        <v>12</v>
      </c>
    </row>
    <row r="18" spans="1:10">
      <c r="A18" s="12" t="str">
        <f>'Governance Assessment'!A18</f>
        <v>GG-14</v>
      </c>
      <c r="B18" s="12" t="str">
        <f>'Governance Assessment'!B18</f>
        <v>Integrity, Ethics &amp; Fair Play</v>
      </c>
      <c r="C18" s="12" t="str">
        <f>'Governance Assessment'!C18</f>
        <v>Code of conduct &amp; fair play</v>
      </c>
      <c r="D18" s="56">
        <f>'Governance Assessment'!E18</f>
        <v>0</v>
      </c>
      <c r="E18" s="56">
        <f>'Governance Assessment'!I18</f>
        <v>4</v>
      </c>
      <c r="F18" s="56" t="str">
        <f>'Governance Assessment'!J18</f>
        <v/>
      </c>
      <c r="G18" s="56" t="str">
        <f>'Governance Assessment'!K18</f>
        <v/>
      </c>
      <c r="H18" s="12" t="str">
        <f>'Governance Assessment'!L18</f>
        <v/>
      </c>
      <c r="I18" s="12" t="str">
        <f>'Governance Assessment'!M18</f>
        <v/>
      </c>
      <c r="J18" s="12">
        <f>IF(OR(D18="",F18&lt;=0),"",COUNTIF($I$5:$I$44,"&gt;"&amp;I18)+COUNTIFS($I$5:I18,I18))</f>
        <v>13</v>
      </c>
    </row>
    <row r="19" spans="1:10">
      <c r="A19" s="12" t="str">
        <f>'Governance Assessment'!A19</f>
        <v>GG-15</v>
      </c>
      <c r="B19" s="12" t="str">
        <f>'Governance Assessment'!B19</f>
        <v>Integrity, Ethics &amp; Fair Play</v>
      </c>
      <c r="C19" s="12" t="str">
        <f>'Governance Assessment'!C19</f>
        <v>Conflict of interest &amp; integrity</v>
      </c>
      <c r="D19" s="56">
        <f>'Governance Assessment'!E19</f>
        <v>0</v>
      </c>
      <c r="E19" s="56">
        <f>'Governance Assessment'!I19</f>
        <v>4</v>
      </c>
      <c r="F19" s="56" t="str">
        <f>'Governance Assessment'!J19</f>
        <v/>
      </c>
      <c r="G19" s="56" t="str">
        <f>'Governance Assessment'!K19</f>
        <v/>
      </c>
      <c r="H19" s="12" t="str">
        <f>'Governance Assessment'!L19</f>
        <v/>
      </c>
      <c r="I19" s="12" t="str">
        <f>'Governance Assessment'!M19</f>
        <v/>
      </c>
      <c r="J19" s="12">
        <f>IF(OR(D19="",F19&lt;=0),"",COUNTIF($I$5:$I$44,"&gt;"&amp;I19)+COUNTIFS($I$5:I19,I19))</f>
        <v>14</v>
      </c>
    </row>
    <row r="20" spans="1:10">
      <c r="A20" s="12" t="str">
        <f>'Governance Assessment'!A20</f>
        <v>GG-16</v>
      </c>
      <c r="B20" s="12" t="str">
        <f>'Governance Assessment'!B20</f>
        <v>Integrity, Ethics &amp; Fair Play</v>
      </c>
      <c r="C20" s="12" t="str">
        <f>'Governance Assessment'!C20</f>
        <v>Governance vs management</v>
      </c>
      <c r="D20" s="56">
        <f>'Governance Assessment'!E20</f>
        <v>0</v>
      </c>
      <c r="E20" s="56">
        <f>'Governance Assessment'!I20</f>
        <v>4</v>
      </c>
      <c r="F20" s="56" t="str">
        <f>'Governance Assessment'!J20</f>
        <v/>
      </c>
      <c r="G20" s="56" t="str">
        <f>'Governance Assessment'!K20</f>
        <v/>
      </c>
      <c r="H20" s="12" t="str">
        <f>'Governance Assessment'!L20</f>
        <v/>
      </c>
      <c r="I20" s="12" t="str">
        <f>'Governance Assessment'!M20</f>
        <v/>
      </c>
      <c r="J20" s="12">
        <f>IF(OR(D20="",F20&lt;=0),"",COUNTIF($I$5:$I$44,"&gt;"&amp;I20)+COUNTIFS($I$5:I20,I20))</f>
        <v>15</v>
      </c>
    </row>
    <row r="21" spans="1:10">
      <c r="A21" s="12" t="str">
        <f>'Governance Assessment'!A21</f>
        <v>GG-17</v>
      </c>
      <c r="B21" s="12" t="str">
        <f>'Governance Assessment'!B21</f>
        <v>Accountability &amp; Transparency</v>
      </c>
      <c r="C21" s="12" t="str">
        <f>'Governance Assessment'!C21</f>
        <v>Accountability to members</v>
      </c>
      <c r="D21" s="56">
        <f>'Governance Assessment'!E21</f>
        <v>0</v>
      </c>
      <c r="E21" s="56">
        <f>'Governance Assessment'!I21</f>
        <v>4</v>
      </c>
      <c r="F21" s="56" t="str">
        <f>'Governance Assessment'!J21</f>
        <v/>
      </c>
      <c r="G21" s="56" t="str">
        <f>'Governance Assessment'!K21</f>
        <v/>
      </c>
      <c r="H21" s="12" t="str">
        <f>'Governance Assessment'!L21</f>
        <v/>
      </c>
      <c r="I21" s="12" t="str">
        <f>'Governance Assessment'!M21</f>
        <v/>
      </c>
      <c r="J21" s="12">
        <f>IF(OR(D21="",F21&lt;=0),"",COUNTIF($I$5:$I$44,"&gt;"&amp;I21)+COUNTIFS($I$5:I21,I21))</f>
        <v>16</v>
      </c>
    </row>
    <row r="22" spans="1:10">
      <c r="A22" s="12" t="str">
        <f>'Governance Assessment'!A22</f>
        <v>GG-18</v>
      </c>
      <c r="B22" s="12" t="str">
        <f>'Governance Assessment'!B22</f>
        <v>Accountability &amp; Transparency</v>
      </c>
      <c r="C22" s="12" t="str">
        <f>'Governance Assessment'!C22</f>
        <v>Management accountability</v>
      </c>
      <c r="D22" s="56">
        <f>'Governance Assessment'!E22</f>
        <v>0</v>
      </c>
      <c r="E22" s="56">
        <f>'Governance Assessment'!I22</f>
        <v>4</v>
      </c>
      <c r="F22" s="56" t="str">
        <f>'Governance Assessment'!J22</f>
        <v/>
      </c>
      <c r="G22" s="56" t="str">
        <f>'Governance Assessment'!K22</f>
        <v/>
      </c>
      <c r="H22" s="12" t="str">
        <f>'Governance Assessment'!L22</f>
        <v/>
      </c>
      <c r="I22" s="12" t="str">
        <f>'Governance Assessment'!M22</f>
        <v/>
      </c>
      <c r="J22" s="12">
        <f>IF(OR(D22="",F22&lt;=0),"",COUNTIF($I$5:$I$44,"&gt;"&amp;I22)+COUNTIFS($I$5:I22,I22))</f>
        <v>17</v>
      </c>
    </row>
    <row r="23" spans="1:10">
      <c r="A23" s="12" t="str">
        <f>'Governance Assessment'!A23</f>
        <v>GG-19</v>
      </c>
      <c r="B23" s="12" t="str">
        <f>'Governance Assessment'!B23</f>
        <v>Accountability &amp; Transparency</v>
      </c>
      <c r="C23" s="12" t="str">
        <f>'Governance Assessment'!C23</f>
        <v>Financial transparency</v>
      </c>
      <c r="D23" s="56">
        <f>'Governance Assessment'!E23</f>
        <v>0</v>
      </c>
      <c r="E23" s="56">
        <f>'Governance Assessment'!I23</f>
        <v>4</v>
      </c>
      <c r="F23" s="56" t="str">
        <f>'Governance Assessment'!J23</f>
        <v/>
      </c>
      <c r="G23" s="56" t="str">
        <f>'Governance Assessment'!K23</f>
        <v/>
      </c>
      <c r="H23" s="12" t="str">
        <f>'Governance Assessment'!L23</f>
        <v/>
      </c>
      <c r="I23" s="12" t="str">
        <f>'Governance Assessment'!M23</f>
        <v/>
      </c>
      <c r="J23" s="12">
        <f>IF(OR(D23="",F23&lt;=0),"",COUNTIF($I$5:$I$44,"&gt;"&amp;I23)+COUNTIFS($I$5:I23,I23))</f>
        <v>18</v>
      </c>
    </row>
    <row r="24" spans="1:10">
      <c r="A24" s="12" t="str">
        <f>'Governance Assessment'!A24</f>
        <v>GG-20</v>
      </c>
      <c r="B24" s="12" t="str">
        <f>'Governance Assessment'!B24</f>
        <v>Accountability &amp; Transparency</v>
      </c>
      <c r="C24" s="12" t="str">
        <f>'Governance Assessment'!C24</f>
        <v>Records &amp; information control</v>
      </c>
      <c r="D24" s="56">
        <f>'Governance Assessment'!E24</f>
        <v>0</v>
      </c>
      <c r="E24" s="56">
        <f>'Governance Assessment'!I24</f>
        <v>4</v>
      </c>
      <c r="F24" s="56" t="str">
        <f>'Governance Assessment'!J24</f>
        <v/>
      </c>
      <c r="G24" s="56" t="str">
        <f>'Governance Assessment'!K24</f>
        <v/>
      </c>
      <c r="H24" s="12" t="str">
        <f>'Governance Assessment'!L24</f>
        <v/>
      </c>
      <c r="I24" s="12" t="str">
        <f>'Governance Assessment'!M24</f>
        <v/>
      </c>
      <c r="J24" s="12">
        <f>IF(OR(D24="",F24&lt;=0),"",COUNTIF($I$5:$I$44,"&gt;"&amp;I24)+COUNTIFS($I$5:I24,I24))</f>
        <v>19</v>
      </c>
    </row>
    <row r="25" spans="1:10">
      <c r="A25" s="12" t="str">
        <f>'Governance Assessment'!A25</f>
        <v>GG-21</v>
      </c>
      <c r="B25" s="12" t="str">
        <f>'Governance Assessment'!B25</f>
        <v>Athlete Voice, Welfare &amp; Protection</v>
      </c>
      <c r="C25" s="12" t="str">
        <f>'Governance Assessment'!C25</f>
        <v>Right to participate</v>
      </c>
      <c r="D25" s="56">
        <f>'Governance Assessment'!E25</f>
        <v>0</v>
      </c>
      <c r="E25" s="56">
        <f>'Governance Assessment'!I25</f>
        <v>4</v>
      </c>
      <c r="F25" s="56" t="str">
        <f>'Governance Assessment'!J25</f>
        <v/>
      </c>
      <c r="G25" s="56" t="str">
        <f>'Governance Assessment'!K25</f>
        <v/>
      </c>
      <c r="H25" s="12" t="str">
        <f>'Governance Assessment'!L25</f>
        <v/>
      </c>
      <c r="I25" s="12" t="str">
        <f>'Governance Assessment'!M25</f>
        <v/>
      </c>
      <c r="J25" s="12">
        <f>IF(OR(D25="",F25&lt;=0),"",COUNTIF($I$5:$I$44,"&gt;"&amp;I25)+COUNTIFS($I$5:I25,I25))</f>
        <v>20</v>
      </c>
    </row>
    <row r="26" spans="1:10">
      <c r="A26" s="12" t="str">
        <f>'Governance Assessment'!A26</f>
        <v>GG-22</v>
      </c>
      <c r="B26" s="12" t="str">
        <f>'Governance Assessment'!B26</f>
        <v>Athlete Voice, Welfare &amp; Protection</v>
      </c>
      <c r="C26" s="12" t="str">
        <f>'Governance Assessment'!C26</f>
        <v>Athlete voice</v>
      </c>
      <c r="D26" s="56">
        <f>'Governance Assessment'!E26</f>
        <v>0</v>
      </c>
      <c r="E26" s="56">
        <f>'Governance Assessment'!I26</f>
        <v>4</v>
      </c>
      <c r="F26" s="56" t="str">
        <f>'Governance Assessment'!J26</f>
        <v/>
      </c>
      <c r="G26" s="56" t="str">
        <f>'Governance Assessment'!K26</f>
        <v/>
      </c>
      <c r="H26" s="12" t="str">
        <f>'Governance Assessment'!L26</f>
        <v/>
      </c>
      <c r="I26" s="12" t="str">
        <f>'Governance Assessment'!M26</f>
        <v/>
      </c>
      <c r="J26" s="12">
        <f>IF(OR(D26="",F26&lt;=0),"",COUNTIF($I$5:$I$44,"&gt;"&amp;I26)+COUNTIFS($I$5:I26,I26))</f>
        <v>21</v>
      </c>
    </row>
    <row r="27" spans="1:10">
      <c r="A27" s="12" t="str">
        <f>'Governance Assessment'!A27</f>
        <v>GG-23</v>
      </c>
      <c r="B27" s="12" t="str">
        <f>'Governance Assessment'!B27</f>
        <v>Athlete Voice, Welfare &amp; Protection</v>
      </c>
      <c r="C27" s="12" t="str">
        <f>'Governance Assessment'!C27</f>
        <v>Safeguarding, health &amp; welfare</v>
      </c>
      <c r="D27" s="56">
        <f>'Governance Assessment'!E27</f>
        <v>0</v>
      </c>
      <c r="E27" s="56">
        <f>'Governance Assessment'!I27</f>
        <v>4</v>
      </c>
      <c r="F27" s="56" t="str">
        <f>'Governance Assessment'!J27</f>
        <v/>
      </c>
      <c r="G27" s="56" t="str">
        <f>'Governance Assessment'!K27</f>
        <v/>
      </c>
      <c r="H27" s="12" t="str">
        <f>'Governance Assessment'!L27</f>
        <v/>
      </c>
      <c r="I27" s="12" t="str">
        <f>'Governance Assessment'!M27</f>
        <v/>
      </c>
      <c r="J27" s="12">
        <f>IF(OR(D27="",F27&lt;=0),"",COUNTIF($I$5:$I$44,"&gt;"&amp;I27)+COUNTIFS($I$5:I27,I27))</f>
        <v>22</v>
      </c>
    </row>
    <row r="28" spans="1:10">
      <c r="A28" s="12" t="str">
        <f>'Governance Assessment'!A28</f>
        <v>GG-24</v>
      </c>
      <c r="B28" s="12" t="str">
        <f>'Governance Assessment'!B28</f>
        <v>Athlete Voice, Welfare &amp; Protection</v>
      </c>
      <c r="C28" s="12" t="str">
        <f>'Governance Assessment'!C28</f>
        <v>Athlete integrity &amp; transition</v>
      </c>
      <c r="D28" s="56">
        <f>'Governance Assessment'!E28</f>
        <v>0</v>
      </c>
      <c r="E28" s="56">
        <f>'Governance Assessment'!I28</f>
        <v>4</v>
      </c>
      <c r="F28" s="56" t="str">
        <f>'Governance Assessment'!J28</f>
        <v/>
      </c>
      <c r="G28" s="56" t="str">
        <f>'Governance Assessment'!K28</f>
        <v/>
      </c>
      <c r="H28" s="12" t="str">
        <f>'Governance Assessment'!L28</f>
        <v/>
      </c>
      <c r="I28" s="12" t="str">
        <f>'Governance Assessment'!M28</f>
        <v/>
      </c>
      <c r="J28" s="12">
        <f>IF(OR(D28="",F28&lt;=0),"",COUNTIF($I$5:$I$44,"&gt;"&amp;I28)+COUNTIFS($I$5:I28,I28))</f>
        <v>23</v>
      </c>
    </row>
    <row r="29" spans="1:10">
      <c r="A29" s="12" t="str">
        <f>'Governance Assessment'!A29</f>
        <v>GG-25</v>
      </c>
      <c r="B29" s="12" t="str">
        <f>'Governance Assessment'!B29</f>
        <v>Finance, Solidarity &amp; Development</v>
      </c>
      <c r="C29" s="12" t="str">
        <f>'Governance Assessment'!C29</f>
        <v>Budget development &amp; control</v>
      </c>
      <c r="D29" s="56">
        <f>'Governance Assessment'!E29</f>
        <v>0</v>
      </c>
      <c r="E29" s="56">
        <f>'Governance Assessment'!I29</f>
        <v>4</v>
      </c>
      <c r="F29" s="56" t="str">
        <f>'Governance Assessment'!J29</f>
        <v/>
      </c>
      <c r="G29" s="56" t="str">
        <f>'Governance Assessment'!K29</f>
        <v/>
      </c>
      <c r="H29" s="12" t="str">
        <f>'Governance Assessment'!L29</f>
        <v/>
      </c>
      <c r="I29" s="12" t="str">
        <f>'Governance Assessment'!M29</f>
        <v/>
      </c>
      <c r="J29" s="12">
        <f>IF(OR(D29="",F29&lt;=0),"",COUNTIF($I$5:$I$44,"&gt;"&amp;I29)+COUNTIFS($I$5:I29,I29))</f>
        <v>24</v>
      </c>
    </row>
    <row r="30" spans="1:10">
      <c r="A30" s="12" t="str">
        <f>'Governance Assessment'!A30</f>
        <v>GG-26</v>
      </c>
      <c r="B30" s="12" t="str">
        <f>'Governance Assessment'!B30</f>
        <v>Finance, Solidarity &amp; Development</v>
      </c>
      <c r="C30" s="12" t="str">
        <f>'Governance Assessment'!C30</f>
        <v>Distribution of finances</v>
      </c>
      <c r="D30" s="56">
        <f>'Governance Assessment'!E30</f>
        <v>0</v>
      </c>
      <c r="E30" s="56">
        <f>'Governance Assessment'!I30</f>
        <v>4</v>
      </c>
      <c r="F30" s="56" t="str">
        <f>'Governance Assessment'!J30</f>
        <v/>
      </c>
      <c r="G30" s="56" t="str">
        <f>'Governance Assessment'!K30</f>
        <v/>
      </c>
      <c r="H30" s="12" t="str">
        <f>'Governance Assessment'!L30</f>
        <v/>
      </c>
      <c r="I30" s="12" t="str">
        <f>'Governance Assessment'!M30</f>
        <v/>
      </c>
      <c r="J30" s="12">
        <f>IF(OR(D30="",F30&lt;=0),"",COUNTIF($I$5:$I$44,"&gt;"&amp;I30)+COUNTIFS($I$5:I30,I30))</f>
        <v>25</v>
      </c>
    </row>
    <row r="31" spans="1:10">
      <c r="A31" s="12" t="str">
        <f>'Governance Assessment'!A31</f>
        <v>GG-27</v>
      </c>
      <c r="B31" s="12" t="str">
        <f>'Governance Assessment'!B31</f>
        <v>Finance, Solidarity &amp; Development</v>
      </c>
      <c r="C31" s="12" t="str">
        <f>'Governance Assessment'!C31</f>
        <v>Development strategy &amp; equity</v>
      </c>
      <c r="D31" s="56">
        <f>'Governance Assessment'!E31</f>
        <v>0</v>
      </c>
      <c r="E31" s="56">
        <f>'Governance Assessment'!I31</f>
        <v>4</v>
      </c>
      <c r="F31" s="56" t="str">
        <f>'Governance Assessment'!J31</f>
        <v/>
      </c>
      <c r="G31" s="56" t="str">
        <f>'Governance Assessment'!K31</f>
        <v/>
      </c>
      <c r="H31" s="12" t="str">
        <f>'Governance Assessment'!L31</f>
        <v/>
      </c>
      <c r="I31" s="12" t="str">
        <f>'Governance Assessment'!M31</f>
        <v/>
      </c>
      <c r="J31" s="12">
        <f>IF(OR(D31="",F31&lt;=0),"",COUNTIF($I$5:$I$44,"&gt;"&amp;I31)+COUNTIFS($I$5:I31,I31))</f>
        <v>26</v>
      </c>
    </row>
    <row r="32" spans="1:10">
      <c r="A32" s="12" t="str">
        <f>'Governance Assessment'!A32</f>
        <v>GG-28</v>
      </c>
      <c r="B32" s="12" t="str">
        <f>'Governance Assessment'!B32</f>
        <v>Finance, Solidarity &amp; Development</v>
      </c>
      <c r="C32" s="12" t="str">
        <f>'Governance Assessment'!C32</f>
        <v>Facilities &amp; development partnerships</v>
      </c>
      <c r="D32" s="56">
        <f>'Governance Assessment'!E32</f>
        <v>0</v>
      </c>
      <c r="E32" s="56">
        <f>'Governance Assessment'!I32</f>
        <v>4</v>
      </c>
      <c r="F32" s="56" t="str">
        <f>'Governance Assessment'!J32</f>
        <v/>
      </c>
      <c r="G32" s="56" t="str">
        <f>'Governance Assessment'!K32</f>
        <v/>
      </c>
      <c r="H32" s="12" t="str">
        <f>'Governance Assessment'!L32</f>
        <v/>
      </c>
      <c r="I32" s="12" t="str">
        <f>'Governance Assessment'!M32</f>
        <v/>
      </c>
      <c r="J32" s="12">
        <f>IF(OR(D32="",F32&lt;=0),"",COUNTIF($I$5:$I$44,"&gt;"&amp;I32)+COUNTIFS($I$5:I32,I32))</f>
        <v>27</v>
      </c>
    </row>
    <row r="33" spans="1:10" ht="24">
      <c r="A33" s="12" t="str">
        <f>'Governance Assessment'!A33</f>
        <v>GG-29</v>
      </c>
      <c r="B33" s="12" t="str">
        <f>'Governance Assessment'!B33</f>
        <v>Relationships, Autonomy &amp; Social Responsibility</v>
      </c>
      <c r="C33" s="12" t="str">
        <f>'Governance Assessment'!C33</f>
        <v>Cooperation &amp; coordination</v>
      </c>
      <c r="D33" s="56">
        <f>'Governance Assessment'!E33</f>
        <v>0</v>
      </c>
      <c r="E33" s="56">
        <f>'Governance Assessment'!I33</f>
        <v>4</v>
      </c>
      <c r="F33" s="56" t="str">
        <f>'Governance Assessment'!J33</f>
        <v/>
      </c>
      <c r="G33" s="56" t="str">
        <f>'Governance Assessment'!K33</f>
        <v/>
      </c>
      <c r="H33" s="12" t="str">
        <f>'Governance Assessment'!L33</f>
        <v/>
      </c>
      <c r="I33" s="12" t="str">
        <f>'Governance Assessment'!M33</f>
        <v/>
      </c>
      <c r="J33" s="12">
        <f>IF(OR(D33="",F33&lt;=0),"",COUNTIF($I$5:$I$44,"&gt;"&amp;I33)+COUNTIFS($I$5:I33,I33))</f>
        <v>28</v>
      </c>
    </row>
    <row r="34" spans="1:10" ht="24">
      <c r="A34" s="12" t="str">
        <f>'Governance Assessment'!A34</f>
        <v>GG-30</v>
      </c>
      <c r="B34" s="12" t="str">
        <f>'Governance Assessment'!B34</f>
        <v>Relationships, Autonomy &amp; Social Responsibility</v>
      </c>
      <c r="C34" s="12" t="str">
        <f>'Governance Assessment'!C34</f>
        <v>Consultation &amp; public policy</v>
      </c>
      <c r="D34" s="56">
        <f>'Governance Assessment'!E34</f>
        <v>0</v>
      </c>
      <c r="E34" s="56">
        <f>'Governance Assessment'!I34</f>
        <v>4</v>
      </c>
      <c r="F34" s="56" t="str">
        <f>'Governance Assessment'!J34</f>
        <v/>
      </c>
      <c r="G34" s="56" t="str">
        <f>'Governance Assessment'!K34</f>
        <v/>
      </c>
      <c r="H34" s="12" t="str">
        <f>'Governance Assessment'!L34</f>
        <v/>
      </c>
      <c r="I34" s="12" t="str">
        <f>'Governance Assessment'!M34</f>
        <v/>
      </c>
      <c r="J34" s="12">
        <f>IF(OR(D34="",F34&lt;=0),"",COUNTIF($I$5:$I$44,"&gt;"&amp;I34)+COUNTIFS($I$5:I34,I34))</f>
        <v>29</v>
      </c>
    </row>
    <row r="35" spans="1:10" ht="24">
      <c r="A35" s="12" t="str">
        <f>'Governance Assessment'!A35</f>
        <v>GG-31</v>
      </c>
      <c r="B35" s="12" t="str">
        <f>'Governance Assessment'!B35</f>
        <v>Relationships, Autonomy &amp; Social Responsibility</v>
      </c>
      <c r="C35" s="12" t="str">
        <f>'Governance Assessment'!C35</f>
        <v>Sport, education &amp; social role</v>
      </c>
      <c r="D35" s="56">
        <f>'Governance Assessment'!E35</f>
        <v>0</v>
      </c>
      <c r="E35" s="56">
        <f>'Governance Assessment'!I35</f>
        <v>4</v>
      </c>
      <c r="F35" s="56" t="str">
        <f>'Governance Assessment'!J35</f>
        <v/>
      </c>
      <c r="G35" s="56" t="str">
        <f>'Governance Assessment'!K35</f>
        <v/>
      </c>
      <c r="H35" s="12" t="str">
        <f>'Governance Assessment'!L35</f>
        <v/>
      </c>
      <c r="I35" s="12" t="str">
        <f>'Governance Assessment'!M35</f>
        <v/>
      </c>
      <c r="J35" s="12">
        <f>IF(OR(D35="",F35&lt;=0),"",COUNTIF($I$5:$I$44,"&gt;"&amp;I35)+COUNTIFS($I$5:I35,I35))</f>
        <v>30</v>
      </c>
    </row>
    <row r="36" spans="1:10" ht="24">
      <c r="A36" s="12" t="str">
        <f>'Governance Assessment'!A36</f>
        <v>GG-32</v>
      </c>
      <c r="B36" s="12" t="str">
        <f>'Governance Assessment'!B36</f>
        <v>Relationships, Autonomy &amp; Social Responsibility</v>
      </c>
      <c r="C36" s="12" t="str">
        <f>'Governance Assessment'!C36</f>
        <v>Autonomy &amp; external relationships</v>
      </c>
      <c r="D36" s="56">
        <f>'Governance Assessment'!E36</f>
        <v>0</v>
      </c>
      <c r="E36" s="56">
        <f>'Governance Assessment'!I36</f>
        <v>4</v>
      </c>
      <c r="F36" s="56" t="str">
        <f>'Governance Assessment'!J36</f>
        <v/>
      </c>
      <c r="G36" s="56" t="str">
        <f>'Governance Assessment'!K36</f>
        <v/>
      </c>
      <c r="H36" s="12" t="str">
        <f>'Governance Assessment'!L36</f>
        <v/>
      </c>
      <c r="I36" s="12" t="str">
        <f>'Governance Assessment'!M36</f>
        <v/>
      </c>
      <c r="J36" s="12">
        <f>IF(OR(D36="",F36&lt;=0),"",COUNTIF($I$5:$I$44,"&gt;"&amp;I36)+COUNTIFS($I$5:I36,I36))</f>
        <v>31</v>
      </c>
    </row>
    <row r="37" spans="1:10">
      <c r="A37" s="12" t="str">
        <f>'Governance Assessment'!A37</f>
        <v>GG-33</v>
      </c>
      <c r="B37" s="12" t="str">
        <f>'Governance Assessment'!B37</f>
        <v>Risk, Safety &amp; Compliance</v>
      </c>
      <c r="C37" s="12" t="str">
        <f>'Governance Assessment'!C37</f>
        <v>Risk management</v>
      </c>
      <c r="D37" s="56">
        <f>'Governance Assessment'!E37</f>
        <v>0</v>
      </c>
      <c r="E37" s="56">
        <f>'Governance Assessment'!I37</f>
        <v>4</v>
      </c>
      <c r="F37" s="56" t="str">
        <f>'Governance Assessment'!J37</f>
        <v/>
      </c>
      <c r="G37" s="56" t="str">
        <f>'Governance Assessment'!K37</f>
        <v/>
      </c>
      <c r="H37" s="12" t="str">
        <f>'Governance Assessment'!L37</f>
        <v/>
      </c>
      <c r="I37" s="12" t="str">
        <f>'Governance Assessment'!M37</f>
        <v/>
      </c>
      <c r="J37" s="12">
        <f>IF(OR(D37="",F37&lt;=0),"",COUNTIF($I$5:$I$44,"&gt;"&amp;I37)+COUNTIFS($I$5:I37,I37))</f>
        <v>32</v>
      </c>
    </row>
    <row r="38" spans="1:10">
      <c r="A38" s="12" t="str">
        <f>'Governance Assessment'!A38</f>
        <v>GG-34</v>
      </c>
      <c r="B38" s="12" t="str">
        <f>'Governance Assessment'!B38</f>
        <v>Risk, Safety &amp; Compliance</v>
      </c>
      <c r="C38" s="12" t="str">
        <f>'Governance Assessment'!C38</f>
        <v>Safety &amp; emergency readiness</v>
      </c>
      <c r="D38" s="56">
        <f>'Governance Assessment'!E38</f>
        <v>0</v>
      </c>
      <c r="E38" s="56">
        <f>'Governance Assessment'!I38</f>
        <v>4</v>
      </c>
      <c r="F38" s="56" t="str">
        <f>'Governance Assessment'!J38</f>
        <v/>
      </c>
      <c r="G38" s="56" t="str">
        <f>'Governance Assessment'!K38</f>
        <v/>
      </c>
      <c r="H38" s="12" t="str">
        <f>'Governance Assessment'!L38</f>
        <v/>
      </c>
      <c r="I38" s="12" t="str">
        <f>'Governance Assessment'!M38</f>
        <v/>
      </c>
      <c r="J38" s="12">
        <f>IF(OR(D38="",F38&lt;=0),"",COUNTIF($I$5:$I$44,"&gt;"&amp;I38)+COUNTIFS($I$5:I38,I38))</f>
        <v>33</v>
      </c>
    </row>
    <row r="39" spans="1:10">
      <c r="A39" s="12" t="str">
        <f>'Governance Assessment'!A39</f>
        <v>GG-35</v>
      </c>
      <c r="B39" s="12" t="str">
        <f>'Governance Assessment'!B39</f>
        <v>Risk, Safety &amp; Compliance</v>
      </c>
      <c r="C39" s="12" t="str">
        <f>'Governance Assessment'!C39</f>
        <v>Compliance &amp; safeguarding oversight</v>
      </c>
      <c r="D39" s="56">
        <f>'Governance Assessment'!E39</f>
        <v>0</v>
      </c>
      <c r="E39" s="56">
        <f>'Governance Assessment'!I39</f>
        <v>4</v>
      </c>
      <c r="F39" s="56" t="str">
        <f>'Governance Assessment'!J39</f>
        <v/>
      </c>
      <c r="G39" s="56" t="str">
        <f>'Governance Assessment'!K39</f>
        <v/>
      </c>
      <c r="H39" s="12" t="str">
        <f>'Governance Assessment'!L39</f>
        <v/>
      </c>
      <c r="I39" s="12" t="str">
        <f>'Governance Assessment'!M39</f>
        <v/>
      </c>
      <c r="J39" s="12">
        <f>IF(OR(D39="",F39&lt;=0),"",COUNTIF($I$5:$I$44,"&gt;"&amp;I39)+COUNTIFS($I$5:I39,I39))</f>
        <v>34</v>
      </c>
    </row>
    <row r="40" spans="1:10">
      <c r="A40" s="12" t="str">
        <f>'Governance Assessment'!A40</f>
        <v>GG-36</v>
      </c>
      <c r="B40" s="12" t="str">
        <f>'Governance Assessment'!B40</f>
        <v>Risk, Safety &amp; Compliance</v>
      </c>
      <c r="C40" s="12" t="str">
        <f>'Governance Assessment'!C40</f>
        <v>Environmental resilience</v>
      </c>
      <c r="D40" s="56">
        <f>'Governance Assessment'!E40</f>
        <v>0</v>
      </c>
      <c r="E40" s="56">
        <f>'Governance Assessment'!I40</f>
        <v>4</v>
      </c>
      <c r="F40" s="56" t="str">
        <f>'Governance Assessment'!J40</f>
        <v/>
      </c>
      <c r="G40" s="56" t="str">
        <f>'Governance Assessment'!K40</f>
        <v/>
      </c>
      <c r="H40" s="12" t="str">
        <f>'Governance Assessment'!L40</f>
        <v/>
      </c>
      <c r="I40" s="12" t="str">
        <f>'Governance Assessment'!M40</f>
        <v/>
      </c>
      <c r="J40" s="12">
        <f>IF(OR(D40="",F40&lt;=0),"",COUNTIF($I$5:$I$44,"&gt;"&amp;I40)+COUNTIFS($I$5:I40,I40))</f>
        <v>35</v>
      </c>
    </row>
    <row r="41" spans="1:10" ht="24">
      <c r="A41" s="12" t="str">
        <f>'Governance Assessment'!A41</f>
        <v>GG-37</v>
      </c>
      <c r="B41" s="12" t="str">
        <f>'Governance Assessment'!B41</f>
        <v>Monitoring, Evaluation &amp; Organisational Learning</v>
      </c>
      <c r="C41" s="12" t="str">
        <f>'Governance Assessment'!C41</f>
        <v>KPIs &amp; monitoring</v>
      </c>
      <c r="D41" s="56">
        <f>'Governance Assessment'!E41</f>
        <v>0</v>
      </c>
      <c r="E41" s="56">
        <f>'Governance Assessment'!I41</f>
        <v>4</v>
      </c>
      <c r="F41" s="56" t="str">
        <f>'Governance Assessment'!J41</f>
        <v/>
      </c>
      <c r="G41" s="56" t="str">
        <f>'Governance Assessment'!K41</f>
        <v/>
      </c>
      <c r="H41" s="12" t="str">
        <f>'Governance Assessment'!L41</f>
        <v/>
      </c>
      <c r="I41" s="12" t="str">
        <f>'Governance Assessment'!M41</f>
        <v/>
      </c>
      <c r="J41" s="12">
        <f>IF(OR(D41="",F41&lt;=0),"",COUNTIF($I$5:$I$44,"&gt;"&amp;I41)+COUNTIFS($I$5:I41,I41))</f>
        <v>36</v>
      </c>
    </row>
    <row r="42" spans="1:10" ht="24">
      <c r="A42" s="12" t="str">
        <f>'Governance Assessment'!A42</f>
        <v>GG-38</v>
      </c>
      <c r="B42" s="12" t="str">
        <f>'Governance Assessment'!B42</f>
        <v>Monitoring, Evaluation &amp; Organisational Learning</v>
      </c>
      <c r="C42" s="12" t="str">
        <f>'Governance Assessment'!C42</f>
        <v>Evaluation &amp; review</v>
      </c>
      <c r="D42" s="56">
        <f>'Governance Assessment'!E42</f>
        <v>0</v>
      </c>
      <c r="E42" s="56">
        <f>'Governance Assessment'!I42</f>
        <v>4</v>
      </c>
      <c r="F42" s="56" t="str">
        <f>'Governance Assessment'!J42</f>
        <v/>
      </c>
      <c r="G42" s="56" t="str">
        <f>'Governance Assessment'!K42</f>
        <v/>
      </c>
      <c r="H42" s="12" t="str">
        <f>'Governance Assessment'!L42</f>
        <v/>
      </c>
      <c r="I42" s="12" t="str">
        <f>'Governance Assessment'!M42</f>
        <v/>
      </c>
      <c r="J42" s="12">
        <f>IF(OR(D42="",F42&lt;=0),"",COUNTIF($I$5:$I$44,"&gt;"&amp;I42)+COUNTIFS($I$5:I42,I42))</f>
        <v>37</v>
      </c>
    </row>
    <row r="43" spans="1:10" ht="24">
      <c r="A43" s="12" t="str">
        <f>'Governance Assessment'!A43</f>
        <v>GG-39</v>
      </c>
      <c r="B43" s="12" t="str">
        <f>'Governance Assessment'!B43</f>
        <v>Monitoring, Evaluation &amp; Organisational Learning</v>
      </c>
      <c r="C43" s="12" t="str">
        <f>'Governance Assessment'!C43</f>
        <v>Induction, education &amp; training</v>
      </c>
      <c r="D43" s="56">
        <f>'Governance Assessment'!E43</f>
        <v>0</v>
      </c>
      <c r="E43" s="56">
        <f>'Governance Assessment'!I43</f>
        <v>4</v>
      </c>
      <c r="F43" s="56" t="str">
        <f>'Governance Assessment'!J43</f>
        <v/>
      </c>
      <c r="G43" s="56" t="str">
        <f>'Governance Assessment'!K43</f>
        <v/>
      </c>
      <c r="H43" s="12" t="str">
        <f>'Governance Assessment'!L43</f>
        <v/>
      </c>
      <c r="I43" s="12" t="str">
        <f>'Governance Assessment'!M43</f>
        <v/>
      </c>
      <c r="J43" s="12">
        <f>IF(OR(D43="",F43&lt;=0),"",COUNTIF($I$5:$I$44,"&gt;"&amp;I43)+COUNTIFS($I$5:I43,I43))</f>
        <v>38</v>
      </c>
    </row>
    <row r="44" spans="1:10" ht="24">
      <c r="A44" s="12" t="str">
        <f>'Governance Assessment'!A44</f>
        <v>GG-40</v>
      </c>
      <c r="B44" s="12" t="str">
        <f>'Governance Assessment'!B44</f>
        <v>Monitoring, Evaluation &amp; Organisational Learning</v>
      </c>
      <c r="C44" s="12" t="str">
        <f>'Governance Assessment'!C44</f>
        <v>Organisational learning &amp; improvement</v>
      </c>
      <c r="D44" s="56">
        <f>'Governance Assessment'!E44</f>
        <v>0</v>
      </c>
      <c r="E44" s="56">
        <f>'Governance Assessment'!I44</f>
        <v>4</v>
      </c>
      <c r="F44" s="56" t="str">
        <f>'Governance Assessment'!J44</f>
        <v/>
      </c>
      <c r="G44" s="56" t="str">
        <f>'Governance Assessment'!K44</f>
        <v/>
      </c>
      <c r="H44" s="12" t="str">
        <f>'Governance Assessment'!L44</f>
        <v/>
      </c>
      <c r="I44" s="12" t="str">
        <f>'Governance Assessment'!M44</f>
        <v/>
      </c>
      <c r="J44" s="12">
        <f>IF(OR(D44="",F44&lt;=0),"",COUNTIF($I$5:$I$44,"&gt;"&amp;I44)+COUNTIFS($I$5:I44,I44))</f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HOME</vt:lpstr>
      <vt:lpstr>Governance Assessment</vt:lpstr>
      <vt:lpstr>Criteria Guide</vt:lpstr>
      <vt:lpstr>Priority Action Plan</vt:lpstr>
      <vt:lpstr>Dashboard</vt:lpstr>
      <vt:lpstr>Technical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2026-09-02T10:47:33Z</dcterms:created>
  <dcterms:modified xsi:type="dcterms:W3CDTF">2026-09-02T10:47:33Z</dcterms:modified>
</cp:coreProperties>
</file>