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e654ef7bbbcd4d0/IADT Project/IADT Completed Masters/"/>
    </mc:Choice>
  </mc:AlternateContent>
  <xr:revisionPtr revIDLastSave="0" documentId="8_{95C65836-385B-4FF4-AFF4-D28D08A74A5F}" xr6:coauthVersionLast="47" xr6:coauthVersionMax="47" xr10:uidLastSave="{00000000-0000-0000-0000-000000000000}"/>
  <bookViews>
    <workbookView xWindow="-120" yWindow="-120" windowWidth="20730" windowHeight="11160" firstSheet="1" activeTab="1" xr2:uid="{00000000-000D-0000-FFFF-FFFF00000000}"/>
  </bookViews>
  <sheets>
    <sheet name="HOME" sheetId="1" r:id="rId1"/>
    <sheet name="Holistic Profile" sheetId="2" r:id="rId2"/>
    <sheet name="Support &amp; Welfare Flags" sheetId="3" r:id="rId3"/>
    <sheet name="Profile Summary" sheetId="4" r:id="rId4"/>
    <sheet name="Technical - Referenc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5" l="1"/>
  <c r="B11" i="5"/>
  <c r="F11" i="5" s="1"/>
  <c r="C10" i="5"/>
  <c r="B10" i="5"/>
  <c r="F10" i="5" s="1"/>
  <c r="C9" i="5"/>
  <c r="B9" i="5"/>
  <c r="F9" i="5" s="1"/>
  <c r="C8" i="5"/>
  <c r="B8" i="5"/>
  <c r="F8" i="5" s="1"/>
  <c r="C7" i="5"/>
  <c r="B7" i="5"/>
  <c r="F7" i="5" s="1"/>
  <c r="C6" i="5"/>
  <c r="B6" i="5"/>
  <c r="F6" i="5" s="1"/>
  <c r="C5" i="5"/>
  <c r="B5" i="5"/>
  <c r="F5" i="5" s="1"/>
  <c r="C4" i="5"/>
  <c r="B4" i="5"/>
  <c r="F4" i="5" s="1"/>
  <c r="F13" i="4"/>
  <c r="J13" i="4" s="1"/>
  <c r="E13" i="4"/>
  <c r="D13" i="4"/>
  <c r="F12" i="4"/>
  <c r="J12" i="4" s="1"/>
  <c r="E12" i="4"/>
  <c r="D12" i="4"/>
  <c r="B12" i="4"/>
  <c r="B13" i="4" s="1"/>
  <c r="E12" i="1" s="1"/>
  <c r="F11" i="4"/>
  <c r="J11" i="4" s="1"/>
  <c r="E11" i="4"/>
  <c r="D11" i="4"/>
  <c r="B11" i="4"/>
  <c r="F10" i="4"/>
  <c r="J10" i="4" s="1"/>
  <c r="E10" i="4"/>
  <c r="D10" i="4"/>
  <c r="B10" i="4"/>
  <c r="F9" i="4"/>
  <c r="J9" i="4" s="1"/>
  <c r="E9" i="4"/>
  <c r="D9" i="4"/>
  <c r="B9" i="4"/>
  <c r="F8" i="4"/>
  <c r="J8" i="4" s="1"/>
  <c r="E8" i="4"/>
  <c r="D8" i="4"/>
  <c r="B8" i="4"/>
  <c r="F7" i="4"/>
  <c r="J7" i="4" s="1"/>
  <c r="E7" i="4"/>
  <c r="D7" i="4"/>
  <c r="B7" i="4"/>
  <c r="F6" i="4"/>
  <c r="J6" i="4" s="1"/>
  <c r="E6" i="4"/>
  <c r="D6" i="4"/>
  <c r="B6" i="4"/>
  <c r="B5" i="4"/>
  <c r="B4" i="4"/>
  <c r="F9" i="3"/>
  <c r="F8" i="3"/>
  <c r="F7" i="3"/>
  <c r="E8" i="1" s="1"/>
  <c r="F6" i="3"/>
  <c r="F5" i="3"/>
  <c r="J20" i="2"/>
  <c r="I20" i="2"/>
  <c r="F20" i="2"/>
  <c r="K20" i="2" s="1"/>
  <c r="J19" i="2"/>
  <c r="I19" i="2"/>
  <c r="F19" i="2"/>
  <c r="J11" i="5" s="1"/>
  <c r="J18" i="2"/>
  <c r="I18" i="2"/>
  <c r="F18" i="2"/>
  <c r="K18" i="2" s="1"/>
  <c r="J17" i="2"/>
  <c r="I17" i="2"/>
  <c r="F17" i="2"/>
  <c r="J10" i="5" s="1"/>
  <c r="J16" i="2"/>
  <c r="I16" i="2"/>
  <c r="F16" i="2"/>
  <c r="K16" i="2" s="1"/>
  <c r="J15" i="2"/>
  <c r="I15" i="2"/>
  <c r="F15" i="2"/>
  <c r="D9" i="5" s="1"/>
  <c r="J14" i="2"/>
  <c r="I14" i="2"/>
  <c r="F14" i="2"/>
  <c r="K14" i="2" s="1"/>
  <c r="J13" i="2"/>
  <c r="I13" i="2"/>
  <c r="F13" i="2"/>
  <c r="D8" i="5" s="1"/>
  <c r="J12" i="2"/>
  <c r="I12" i="2"/>
  <c r="F12" i="2"/>
  <c r="K12" i="2" s="1"/>
  <c r="J11" i="2"/>
  <c r="I11" i="2"/>
  <c r="F11" i="2"/>
  <c r="J7" i="5" s="1"/>
  <c r="J10" i="2"/>
  <c r="I10" i="2"/>
  <c r="F10" i="2"/>
  <c r="K10" i="2" s="1"/>
  <c r="J9" i="2"/>
  <c r="I9" i="2"/>
  <c r="F9" i="2"/>
  <c r="J6" i="5" s="1"/>
  <c r="J8" i="2"/>
  <c r="I8" i="2"/>
  <c r="F8" i="2"/>
  <c r="K8" i="2" s="1"/>
  <c r="J7" i="2"/>
  <c r="I7" i="2"/>
  <c r="F7" i="2"/>
  <c r="D5" i="5" s="1"/>
  <c r="J6" i="2"/>
  <c r="I6" i="2"/>
  <c r="F6" i="2"/>
  <c r="K6" i="2" s="1"/>
  <c r="J5" i="2"/>
  <c r="I5" i="2"/>
  <c r="F5" i="2"/>
  <c r="D4" i="5" s="1"/>
  <c r="E7" i="1"/>
  <c r="E6" i="1"/>
  <c r="E5" i="1"/>
  <c r="B22" i="4" l="1"/>
  <c r="I4" i="5"/>
  <c r="I6" i="4"/>
  <c r="I8" i="4"/>
  <c r="I6" i="5"/>
  <c r="I8" i="5"/>
  <c r="I10" i="4"/>
  <c r="I12" i="4"/>
  <c r="I10" i="5"/>
  <c r="H5" i="5"/>
  <c r="G5" i="5"/>
  <c r="G7" i="4"/>
  <c r="E5" i="5"/>
  <c r="H7" i="4" s="1"/>
  <c r="H9" i="5"/>
  <c r="G9" i="5"/>
  <c r="G11" i="4"/>
  <c r="E9" i="5"/>
  <c r="H11" i="4" s="1"/>
  <c r="E8" i="5"/>
  <c r="H10" i="4" s="1"/>
  <c r="H8" i="5"/>
  <c r="G8" i="5"/>
  <c r="G10" i="4"/>
  <c r="I9" i="4"/>
  <c r="I7" i="5"/>
  <c r="I13" i="4"/>
  <c r="I11" i="5"/>
  <c r="E4" i="5"/>
  <c r="H6" i="4" s="1"/>
  <c r="H4" i="5"/>
  <c r="G4" i="5"/>
  <c r="G6" i="4"/>
  <c r="I7" i="4"/>
  <c r="I5" i="5"/>
  <c r="I11" i="4"/>
  <c r="I9" i="5"/>
  <c r="J4" i="5"/>
  <c r="D6" i="5"/>
  <c r="J8" i="5"/>
  <c r="D10" i="5"/>
  <c r="K5" i="2"/>
  <c r="K7" i="2"/>
  <c r="K9" i="2"/>
  <c r="K11" i="2"/>
  <c r="K13" i="2"/>
  <c r="K15" i="2"/>
  <c r="K17" i="2"/>
  <c r="K19" i="2"/>
  <c r="J5" i="5"/>
  <c r="D7" i="5"/>
  <c r="J9" i="5"/>
  <c r="D11" i="5"/>
  <c r="E11" i="5" l="1"/>
  <c r="H13" i="4" s="1"/>
  <c r="H11" i="5"/>
  <c r="G13" i="4"/>
  <c r="G11" i="5"/>
  <c r="E7" i="5"/>
  <c r="H9" i="4" s="1"/>
  <c r="H7" i="5"/>
  <c r="G9" i="4"/>
  <c r="G7" i="5"/>
  <c r="G6" i="5"/>
  <c r="B19" i="4" s="1"/>
  <c r="E6" i="5"/>
  <c r="H8" i="4" s="1"/>
  <c r="G8" i="4"/>
  <c r="H6" i="5"/>
  <c r="F18" i="4" s="1"/>
  <c r="G18" i="4" s="1"/>
  <c r="F17" i="4"/>
  <c r="G10" i="5"/>
  <c r="E10" i="5"/>
  <c r="H12" i="4" s="1"/>
  <c r="G12" i="4"/>
  <c r="H10" i="5"/>
  <c r="F19" i="4" s="1"/>
  <c r="G19" i="4" s="1"/>
  <c r="J19" i="4"/>
  <c r="J18" i="4"/>
  <c r="J17" i="4"/>
  <c r="E11" i="1" s="1"/>
  <c r="E25" i="4" l="1"/>
  <c r="C19" i="4"/>
  <c r="B17" i="4"/>
  <c r="E10" i="1"/>
  <c r="G17" i="4"/>
  <c r="B18" i="4"/>
  <c r="C17" i="4" l="1"/>
  <c r="E23" i="4"/>
  <c r="E9" i="1"/>
  <c r="C18" i="4"/>
  <c r="E24" i="4"/>
</calcChain>
</file>

<file path=xl/sharedStrings.xml><?xml version="1.0" encoding="utf-8"?>
<sst xmlns="http://schemas.openxmlformats.org/spreadsheetml/2006/main" count="220" uniqueCount="176">
  <si>
    <t>IADT-02 — HOLISTIC ATHLETE PROFILE</t>
  </si>
  <si>
    <t>Purpose: help the athlete and coach understand the athlete's current strengths, development needs and differences in perception across the eight IADT domains.</t>
  </si>
  <si>
    <t>Athlete ID</t>
  </si>
  <si>
    <t>Athlete Ratings</t>
  </si>
  <si>
    <t>Athlete Name</t>
  </si>
  <si>
    <t>Coach Ratings</t>
  </si>
  <si>
    <t>Sport / Event</t>
  </si>
  <si>
    <t>Two-View Statements</t>
  </si>
  <si>
    <t>Current Development Stage</t>
  </si>
  <si>
    <t>Support / Welfare Flags</t>
  </si>
  <si>
    <t>Current Main Goal</t>
  </si>
  <si>
    <t>Top Development Area</t>
  </si>
  <si>
    <t>Coach</t>
  </si>
  <si>
    <t>Top Current Strength</t>
  </si>
  <si>
    <t>Assessment Date</t>
  </si>
  <si>
    <t>Largest Perception Gap</t>
  </si>
  <si>
    <t>Next Review Date</t>
  </si>
  <si>
    <t>Profile Status</t>
  </si>
  <si>
    <t>ATHLETE VOICE — BEFORE RATING</t>
  </si>
  <si>
    <t>QUICK START</t>
  </si>
  <si>
    <t>What do you think is going particularly well in your development right now?</t>
  </si>
  <si>
    <t>1</t>
  </si>
  <si>
    <t>Reference IADT-01</t>
  </si>
  <si>
    <t>Use the Athlete Development Passport for stable athlete information rather than re-entering unnecessary detail.</t>
  </si>
  <si>
    <t>What do you most want to improve at this point?</t>
  </si>
  <si>
    <t>2</t>
  </si>
  <si>
    <t>Athlete and coach rate separately</t>
  </si>
  <si>
    <t>Complete the same 16 statements independently where practical.</t>
  </si>
  <si>
    <t>Is anything making it difficult for you to develop or enjoy your sport at present?</t>
  </si>
  <si>
    <t>3</t>
  </si>
  <si>
    <t>Discuss differences</t>
  </si>
  <si>
    <t>Use the perception gaps as conversation prompts, not as evidence that one view is 'correct'.</t>
  </si>
  <si>
    <t>4</t>
  </si>
  <si>
    <t>Check support flags</t>
  </si>
  <si>
    <t>Use the short Support &amp; Welfare Flags sheet only to identify follow-up or referral needs.</t>
  </si>
  <si>
    <t>5</t>
  </si>
  <si>
    <t>Agree priorities</t>
  </si>
  <si>
    <t>Use the Profile Summary to agree up to three development areas to carry into IADT-04.</t>
  </si>
  <si>
    <t>DEVELOPMENT RATING SCALE</t>
  </si>
  <si>
    <t>Rating</t>
  </si>
  <si>
    <t>Meaning</t>
  </si>
  <si>
    <t>Practical Interpretation</t>
  </si>
  <si>
    <t>Use</t>
  </si>
  <si>
    <t>Priority Development</t>
  </si>
  <si>
    <t>A current limitation or support need materially affects development.</t>
  </si>
  <si>
    <t>Priority discussion</t>
  </si>
  <si>
    <t>Developing</t>
  </si>
  <si>
    <t>Capability is emerging but remains inconsistent or requires continued support.</t>
  </si>
  <si>
    <t>Develop</t>
  </si>
  <si>
    <t>Established / Consistent</t>
  </si>
  <si>
    <t>Capability is appropriate and generally reliable for the athlete's current level.</t>
  </si>
  <si>
    <t>Maintain</t>
  </si>
  <si>
    <t>Clear Strength</t>
  </si>
  <si>
    <t>A notable current strength that can support further development.</t>
  </si>
  <si>
    <t>Use as strength</t>
  </si>
  <si>
    <t>Boundary rule: IADT-02 assesses the athlete, not the organisation. Environmental or organisational barriers should be recorded only insofar as they affect the athlete and should be addressed through ISMT. Leadership development belongs in ILDR.</t>
  </si>
  <si>
    <t>IADT-02 — HOLISTIC ATHLETE PROFILE ASSESSMENT</t>
  </si>
  <si>
    <t>The athlete and coach rate the same statement independently. The purpose is shared understanding and development planning, not selection or prediction of future talent.</t>
  </si>
  <si>
    <t>ID</t>
  </si>
  <si>
    <t>Domain</t>
  </si>
  <si>
    <t>Development Statement</t>
  </si>
  <si>
    <t>Athlete Rating</t>
  </si>
  <si>
    <t>Coach Rating</t>
  </si>
  <si>
    <t>Combined Score (Auto)</t>
  </si>
  <si>
    <t>Athlete Comment</t>
  </si>
  <si>
    <t>Coach Evidence / Comment</t>
  </si>
  <si>
    <t>Rating Gap (Auto)</t>
  </si>
  <si>
    <t>Discussion Signal (Auto)</t>
  </si>
  <si>
    <t>Current Profile Meaning (Auto)</t>
  </si>
  <si>
    <t>TEC-01</t>
  </si>
  <si>
    <t>Technical</t>
  </si>
  <si>
    <t>Demonstrates the core technical skills required for the athlete's current development level.</t>
  </si>
  <si>
    <t>TEC-02</t>
  </si>
  <si>
    <t>Performs key skills with appropriate consistency and can adapt technique when conditions or task demands change.</t>
  </si>
  <si>
    <t>TAC-01</t>
  </si>
  <si>
    <t>Tactical &amp; Decision-Making</t>
  </si>
  <si>
    <t>Understands the relevant rules, role / event demands and tactical objectives at the current level.</t>
  </si>
  <si>
    <t>TAC-02</t>
  </si>
  <si>
    <t>Observes relevant information, makes appropriate decisions and adjusts when circumstances change.</t>
  </si>
  <si>
    <t>PHY-01</t>
  </si>
  <si>
    <t>Physical</t>
  </si>
  <si>
    <t>Demonstrates movement quality, coordination, mobility and body control appropriate to the sport.</t>
  </si>
  <si>
    <t>PHY-02</t>
  </si>
  <si>
    <t>Has sufficient sport-relevant physical capacity to train and compete effectively at the current development level.</t>
  </si>
  <si>
    <t>PSY-01</t>
  </si>
  <si>
    <t>Psychological</t>
  </si>
  <si>
    <t>Shows confidence, concentration and motivation appropriate to current challenges and learning.</t>
  </si>
  <si>
    <t>PSY-02</t>
  </si>
  <si>
    <t>Can manage mistakes, setbacks, emotions and personal responsibility with increasing independence.</t>
  </si>
  <si>
    <t>SOC-01</t>
  </si>
  <si>
    <t>Social &amp; Cultural</t>
  </si>
  <si>
    <t>Communicates and works constructively with coaches, teammates and others in the sport environment.</t>
  </si>
  <si>
    <t>SOC-02</t>
  </si>
  <si>
    <t>Shows respect, belonging, cultural awareness and an appropriate willingness to contribute or lead.</t>
  </si>
  <si>
    <t>LIF-01</t>
  </si>
  <si>
    <t>Lifestyle, Education &amp; Career</t>
  </si>
  <si>
    <t>Balances sport reasonably with education, work, family and other important life responsibilities.</t>
  </si>
  <si>
    <t>LIF-02</t>
  </si>
  <si>
    <t>Manages time and practical pressures while maintaining interests and identity beyond sport alone.</t>
  </si>
  <si>
    <t>HLT-01</t>
  </si>
  <si>
    <t>Health, Recovery &amp; Welfare</t>
  </si>
  <si>
    <t>Current health, injury, sleep, recovery, nutrition and hydration habits generally support safe participation.</t>
  </si>
  <si>
    <t>HLT-02</t>
  </si>
  <si>
    <t>Understands how to seek help for health, wellbeing or safeguarding concerns and feels able to do so.</t>
  </si>
  <si>
    <t>VAL-01</t>
  </si>
  <si>
    <t>Values &amp; Personal Responsibility</t>
  </si>
  <si>
    <t>Demonstrates honesty, fairness, respect, discipline and responsibility in training and competition.</t>
  </si>
  <si>
    <t>VAL-02</t>
  </si>
  <si>
    <t>Shows appropriate integrity, care for equipment / facilities and positive contribution to the club or community.</t>
  </si>
  <si>
    <t>A combined score is a conversation starter. A large athlete-coach difference may be more important than the average and should be discussed before agreeing priorities.</t>
  </si>
  <si>
    <t>IADT-02 — SUPPORT &amp; WELFARE FLAGS</t>
  </si>
  <si>
    <t>Short follow-up check only. This is not a medical, mental-health or safeguarding diagnostic tool. Use IADT-10 for a structured athlete support / referral record when follow-up is required.</t>
  </si>
  <si>
    <t>Flag Area</t>
  </si>
  <si>
    <t>Question</t>
  </si>
  <si>
    <t>Athlete Response</t>
  </si>
  <si>
    <t>Comment / Context</t>
  </si>
  <si>
    <t>Who Should Follow Up?</t>
  </si>
  <si>
    <t>Follow-Up Signal (Auto)</t>
  </si>
  <si>
    <t>Target Date</t>
  </si>
  <si>
    <t>Status</t>
  </si>
  <si>
    <t>Health / injury</t>
  </si>
  <si>
    <t>Is there a current health or injury issue that requires follow-up or qualified review?</t>
  </si>
  <si>
    <t>Wellbeing / private conversation</t>
  </si>
  <si>
    <t>Does the athlete identify a wellbeing concern or request a private follow-up conversation?</t>
  </si>
  <si>
    <t>Safety / safeguarding</t>
  </si>
  <si>
    <t>Is there any safety, safeguarding, bullying, harassment or inappropriate-behaviour concern requiring action?</t>
  </si>
  <si>
    <t>Practical support barrier</t>
  </si>
  <si>
    <t>Is a significant transport, equipment, financial, education / work or family issue materially affecting development?</t>
  </si>
  <si>
    <t>Specialist support / referral</t>
  </si>
  <si>
    <t>Does the athlete or coach believe additional specialist support or referral is required?</t>
  </si>
  <si>
    <t>If an immediate safety, safeguarding or serious health concern is identified, follow the organisation's established emergency / safeguarding / referral procedure. Do not wait for completion of this workbook.</t>
  </si>
  <si>
    <t>IADT-02 — HOLISTIC ATHLETE PROFILE SUMMARY</t>
  </si>
  <si>
    <t>The summary highlights current development priorities, strengths and athlete-coach perception gaps. It should inform discussion and IADT-04 planning, not selection.</t>
  </si>
  <si>
    <t>EIGHT-DOMAIN PROFILE</t>
  </si>
  <si>
    <t>Athlete Avg</t>
  </si>
  <si>
    <t>Coach Avg</t>
  </si>
  <si>
    <t>Combined Avg</t>
  </si>
  <si>
    <t>Perception Gap</t>
  </si>
  <si>
    <t>Discussion</t>
  </si>
  <si>
    <t>Current Stage</t>
  </si>
  <si>
    <t>Current Goal</t>
  </si>
  <si>
    <t>TOP DEVELOPMENT PRIORITIES</t>
  </si>
  <si>
    <t>TOP CURRENT STRENGTHS</t>
  </si>
  <si>
    <t>TOP PERCEPTION GAPS</t>
  </si>
  <si>
    <t>Rank</t>
  </si>
  <si>
    <t>SUPPORT / WELFARE FOLLOW-UP</t>
  </si>
  <si>
    <t>AGREED PRIORITIES FOR IADT-04</t>
  </si>
  <si>
    <t>Flags requiring follow-up</t>
  </si>
  <si>
    <t>Priority</t>
  </si>
  <si>
    <t>Suggested Area (Auto)</t>
  </si>
  <si>
    <t>Agreed Development Area</t>
  </si>
  <si>
    <t>Why Now?</t>
  </si>
  <si>
    <t>Athlete Agrees?</t>
  </si>
  <si>
    <t>Carry to IADT-04?</t>
  </si>
  <si>
    <t>Review Timing</t>
  </si>
  <si>
    <t>Immediate note</t>
  </si>
  <si>
    <t>If any safety / safeguarding / serious health concern is identified, follow the appropriate referral procedure immediately.</t>
  </si>
  <si>
    <t>IADT-10 use</t>
  </si>
  <si>
    <t>Use IADT-10 Athlete Support Needs &amp; Referral Record when structured follow-up is required.</t>
  </si>
  <si>
    <t>Handover rule: IADT-02 identifies and discusses priorities. IADT-04 is where objectives, actions, responsibilities, measures and review dates are formally planned.</t>
  </si>
  <si>
    <t>TECHNICAL REFERENCE — NO USER INPUT</t>
  </si>
  <si>
    <t>Athlete-Coach Gap</t>
  </si>
  <si>
    <t>Development Rank</t>
  </si>
  <si>
    <t>Strength Rank</t>
  </si>
  <si>
    <t>Gap Rank</t>
  </si>
  <si>
    <t>Assessed Statements</t>
  </si>
  <si>
    <t>Range / Rule</t>
  </si>
  <si>
    <t>Interpretation</t>
  </si>
  <si>
    <t>&lt; 2.0 combined average</t>
  </si>
  <si>
    <t>Priority development discussion</t>
  </si>
  <si>
    <t>2.0 to &lt; 3.0</t>
  </si>
  <si>
    <t>Capability developing / inconsistent</t>
  </si>
  <si>
    <t>3.0 to &lt; 3.5</t>
  </si>
  <si>
    <t>Appropriate and generally reliable</t>
  </si>
  <si>
    <t>3.5 to 4.0</t>
  </si>
  <si>
    <t>Notable current strength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</si>
</sst>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font>
      <sz val="11"/>
      <name val="Carlito"/>
    </font>
    <font>
      <sz val="10"/>
      <color rgb="FF000000"/>
      <name val="Carlito"/>
    </font>
    <font>
      <sz val="9"/>
      <color rgb="FF000000"/>
      <name val="Carlito"/>
    </font>
    <font>
      <b/>
      <sz val="16"/>
      <color rgb="FFFFFFFF"/>
      <name val="Carlito"/>
    </font>
    <font>
      <b/>
      <sz val="9"/>
      <color rgb="FFFFFFFF"/>
      <name val="Carlito"/>
    </font>
    <font>
      <b/>
      <sz val="18"/>
      <color rgb="FFFFFFFF"/>
      <name val="Arial"/>
      <family val="2"/>
    </font>
    <font>
      <sz val="10"/>
      <color rgb="FF000000"/>
      <name val="Arial"/>
      <family val="2"/>
    </font>
    <font>
      <sz val="11"/>
      <name val="Arial"/>
      <family val="2"/>
    </font>
    <font>
      <b/>
      <sz val="10"/>
      <color rgb="FF000000"/>
      <name val="Arial"/>
      <family val="2"/>
    </font>
    <font>
      <b/>
      <sz val="10"/>
      <color rgb="FFFFFFFF"/>
      <name val="Arial"/>
      <family val="2"/>
    </font>
    <font>
      <b/>
      <sz val="12"/>
      <color rgb="FF000000"/>
      <name val="Arial"/>
      <family val="2"/>
    </font>
    <font>
      <sz val="12"/>
      <color rgb="FF000000"/>
      <name val="Arial"/>
      <family val="2"/>
    </font>
    <font>
      <sz val="12"/>
      <name val="Arial"/>
      <family val="2"/>
    </font>
    <font>
      <b/>
      <sz val="12"/>
      <color rgb="FFFFFFFF"/>
      <name val="Carlito"/>
    </font>
    <font>
      <sz val="12"/>
      <name val="Carlito"/>
    </font>
    <font>
      <b/>
      <sz val="16"/>
      <color rgb="FFFFFFFF"/>
      <name val="Arial"/>
      <family val="2"/>
    </font>
    <font>
      <sz val="9"/>
      <color rgb="FF000000"/>
      <name val="Arial"/>
      <family val="2"/>
    </font>
    <font>
      <b/>
      <sz val="12"/>
      <color rgb="FFFFFFFF"/>
      <name val="Arial"/>
      <family val="2"/>
    </font>
    <font>
      <b/>
      <sz val="17"/>
      <color rgb="FFFFFFFF"/>
      <name val="Arial"/>
      <family val="2"/>
    </font>
  </fonts>
  <fills count="12">
    <fill>
      <patternFill patternType="none"/>
    </fill>
    <fill>
      <patternFill patternType="gray125"/>
    </fill>
    <fill>
      <patternFill patternType="solid">
        <fgColor rgb="FFFFFFFF"/>
      </patternFill>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F2F2F2"/>
      </patternFill>
    </fill>
    <fill>
      <patternFill patternType="solid">
        <fgColor rgb="FFFCE4D6"/>
      </patternFill>
    </fill>
    <fill>
      <patternFill patternType="solid">
        <fgColor rgb="FF7F8C8D"/>
      </patternFill>
    </fill>
    <fill>
      <patternFill patternType="solid">
        <fgColor rgb="FFA6A6A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9">
    <xf numFmtId="0" fontId="0" fillId="0" borderId="0" xfId="0"/>
    <xf numFmtId="0" fontId="1" fillId="2" borderId="0" xfId="0" applyFont="1" applyFill="1" applyAlignment="1">
      <alignment wrapText="1"/>
    </xf>
    <xf numFmtId="0" fontId="2" fillId="8" borderId="0" xfId="0" applyFont="1" applyFill="1"/>
    <xf numFmtId="0" fontId="2" fillId="10" borderId="0" xfId="0" applyFont="1" applyFill="1"/>
    <xf numFmtId="0" fontId="4" fillId="10" borderId="0" xfId="0" applyFont="1" applyFill="1"/>
    <xf numFmtId="0" fontId="4" fillId="11" borderId="0" xfId="0" applyFont="1" applyFill="1"/>
    <xf numFmtId="0" fontId="6" fillId="3" borderId="0" xfId="0" applyFont="1" applyFill="1" applyAlignment="1">
      <alignment vertical="center"/>
    </xf>
    <xf numFmtId="0" fontId="7" fillId="0" borderId="0" xfId="0" applyFont="1" applyAlignment="1">
      <alignment vertical="center"/>
    </xf>
    <xf numFmtId="0" fontId="6" fillId="2" borderId="0" xfId="0" applyFont="1" applyFill="1" applyAlignment="1">
      <alignment vertical="center" wrapText="1"/>
    </xf>
    <xf numFmtId="0" fontId="8" fillId="4" borderId="0" xfId="0" applyFont="1" applyFill="1" applyAlignment="1">
      <alignment vertical="center" wrapText="1"/>
    </xf>
    <xf numFmtId="0" fontId="9" fillId="7" borderId="0" xfId="0" applyFont="1" applyFill="1" applyAlignment="1">
      <alignment vertical="center" wrapText="1"/>
    </xf>
    <xf numFmtId="0" fontId="6" fillId="7" borderId="0" xfId="0" applyFont="1" applyFill="1" applyAlignment="1">
      <alignment vertical="center" wrapText="1"/>
    </xf>
    <xf numFmtId="0" fontId="6" fillId="8" borderId="0" xfId="0" applyFont="1" applyFill="1" applyAlignment="1">
      <alignment vertical="center" wrapText="1"/>
    </xf>
    <xf numFmtId="0" fontId="6" fillId="2" borderId="0" xfId="0" applyFont="1" applyFill="1" applyAlignment="1">
      <alignment horizontal="center" vertical="center" wrapText="1"/>
    </xf>
    <xf numFmtId="0" fontId="8" fillId="6" borderId="0" xfId="0" applyFont="1" applyFill="1" applyAlignment="1">
      <alignment horizontal="center" vertical="center" wrapText="1"/>
    </xf>
    <xf numFmtId="0" fontId="6" fillId="8" borderId="0" xfId="0" applyFont="1" applyFill="1" applyAlignment="1">
      <alignment horizontal="center" vertical="center" wrapText="1"/>
    </xf>
    <xf numFmtId="0" fontId="5" fillId="3" borderId="0" xfId="0" applyFont="1" applyFill="1" applyAlignment="1">
      <alignment horizontal="left" vertical="center"/>
    </xf>
    <xf numFmtId="0" fontId="6" fillId="3" borderId="0" xfId="0" applyFont="1" applyFill="1" applyAlignment="1">
      <alignment horizontal="left" vertical="center"/>
    </xf>
    <xf numFmtId="0" fontId="7" fillId="0" borderId="0" xfId="0" applyFont="1" applyAlignment="1">
      <alignment horizontal="left" vertical="center"/>
    </xf>
    <xf numFmtId="0" fontId="6" fillId="2" borderId="0" xfId="0" applyFont="1" applyFill="1" applyAlignment="1">
      <alignment horizontal="left" vertical="center" wrapText="1"/>
    </xf>
    <xf numFmtId="0" fontId="6" fillId="4" borderId="0" xfId="0" applyFont="1" applyFill="1" applyAlignment="1">
      <alignment horizontal="left" vertical="center" wrapText="1"/>
    </xf>
    <xf numFmtId="0" fontId="8" fillId="4" borderId="0" xfId="0" applyFont="1" applyFill="1" applyAlignment="1">
      <alignment horizontal="left" vertical="center" wrapText="1"/>
    </xf>
    <xf numFmtId="0" fontId="8" fillId="6" borderId="0" xfId="0" applyFont="1" applyFill="1" applyAlignment="1">
      <alignment horizontal="left" vertical="center" wrapText="1"/>
    </xf>
    <xf numFmtId="0" fontId="9" fillId="7" borderId="0" xfId="0" applyFont="1" applyFill="1" applyAlignment="1">
      <alignment horizontal="left" vertical="center" wrapText="1"/>
    </xf>
    <xf numFmtId="0" fontId="6" fillId="7" borderId="0" xfId="0" applyFont="1" applyFill="1" applyAlignment="1">
      <alignment horizontal="left" vertical="center" wrapText="1"/>
    </xf>
    <xf numFmtId="0" fontId="6" fillId="9" borderId="0" xfId="0" applyFont="1" applyFill="1" applyAlignment="1">
      <alignment horizontal="left" vertical="center" wrapText="1"/>
    </xf>
    <xf numFmtId="0" fontId="6" fillId="4" borderId="0" xfId="0" applyFont="1" applyFill="1" applyAlignment="1">
      <alignment horizontal="left" vertical="center"/>
    </xf>
    <xf numFmtId="0" fontId="6" fillId="5" borderId="1" xfId="0" applyFont="1" applyFill="1" applyBorder="1" applyAlignment="1" applyProtection="1">
      <alignment horizontal="left" vertical="center" wrapText="1"/>
      <protection locked="0"/>
    </xf>
    <xf numFmtId="164" fontId="6" fillId="5" borderId="1" xfId="0" applyNumberFormat="1" applyFont="1" applyFill="1" applyBorder="1" applyAlignment="1" applyProtection="1">
      <alignment horizontal="left" vertical="center" wrapText="1"/>
      <protection locked="0"/>
    </xf>
    <xf numFmtId="0" fontId="6" fillId="9" borderId="0" xfId="0" applyFont="1" applyFill="1" applyAlignment="1">
      <alignment horizontal="left" vertical="center" wrapText="1"/>
    </xf>
    <xf numFmtId="0" fontId="0" fillId="0" borderId="0" xfId="0" applyAlignment="1">
      <alignment horizontal="left" vertical="center" wrapText="1"/>
    </xf>
    <xf numFmtId="0" fontId="10" fillId="8" borderId="0" xfId="0" applyFont="1" applyFill="1" applyAlignment="1">
      <alignment horizontal="left" vertical="center" wrapText="1"/>
    </xf>
    <xf numFmtId="0" fontId="11" fillId="8" borderId="0" xfId="0" applyFont="1" applyFill="1" applyAlignment="1">
      <alignment horizontal="left" vertical="center" wrapText="1"/>
    </xf>
    <xf numFmtId="0" fontId="12" fillId="0" borderId="0" xfId="0" applyFont="1" applyAlignment="1">
      <alignment horizontal="left" vertical="center"/>
    </xf>
    <xf numFmtId="0" fontId="10" fillId="4" borderId="0" xfId="0" applyFont="1" applyFill="1" applyAlignment="1">
      <alignment horizontal="left" vertical="center" wrapText="1"/>
    </xf>
    <xf numFmtId="0" fontId="11" fillId="2" borderId="0" xfId="0" applyFont="1" applyFill="1" applyAlignment="1">
      <alignment horizontal="left" vertical="center" wrapText="1"/>
    </xf>
    <xf numFmtId="0" fontId="3" fillId="3" borderId="0" xfId="0" applyFont="1" applyFill="1" applyAlignment="1">
      <alignment vertical="center"/>
    </xf>
    <xf numFmtId="0" fontId="2" fillId="3" borderId="0" xfId="0" applyFont="1" applyFill="1" applyAlignment="1">
      <alignment vertical="center"/>
    </xf>
    <xf numFmtId="0" fontId="0" fillId="0" borderId="0" xfId="0" applyAlignment="1">
      <alignment vertical="center"/>
    </xf>
    <xf numFmtId="0" fontId="2" fillId="4" borderId="0" xfId="0" applyFont="1" applyFill="1" applyAlignment="1">
      <alignment vertical="center"/>
    </xf>
    <xf numFmtId="0" fontId="2" fillId="2" borderId="0" xfId="0" applyFont="1" applyFill="1" applyAlignment="1">
      <alignment vertical="center" wrapText="1"/>
    </xf>
    <xf numFmtId="0" fontId="2" fillId="8" borderId="0" xfId="0" applyFont="1" applyFill="1" applyAlignment="1">
      <alignment vertical="center" wrapText="1"/>
    </xf>
    <xf numFmtId="0" fontId="2" fillId="9" borderId="0" xfId="0" applyFont="1" applyFill="1" applyAlignment="1">
      <alignment vertical="center"/>
    </xf>
    <xf numFmtId="0" fontId="2" fillId="9" borderId="0" xfId="0" applyFont="1" applyFill="1" applyAlignment="1">
      <alignment vertical="center" wrapText="1"/>
    </xf>
    <xf numFmtId="0" fontId="13" fillId="7" borderId="0" xfId="0" applyFont="1" applyFill="1" applyAlignment="1">
      <alignment vertical="center" wrapText="1"/>
    </xf>
    <xf numFmtId="0" fontId="14" fillId="0" borderId="0" xfId="0" applyFont="1" applyAlignment="1">
      <alignment vertical="center"/>
    </xf>
    <xf numFmtId="0" fontId="2" fillId="5" borderId="1" xfId="0" applyFont="1" applyFill="1" applyBorder="1" applyAlignment="1" applyProtection="1">
      <alignment horizontal="center" vertical="center" wrapText="1"/>
      <protection locked="0"/>
    </xf>
    <xf numFmtId="0" fontId="2" fillId="5" borderId="1" xfId="0" applyFont="1" applyFill="1" applyBorder="1" applyAlignment="1" applyProtection="1">
      <alignment vertical="center" wrapText="1"/>
      <protection locked="0"/>
    </xf>
    <xf numFmtId="0" fontId="16" fillId="3" borderId="0" xfId="0" applyFont="1" applyFill="1" applyAlignment="1">
      <alignment vertical="center" wrapText="1"/>
    </xf>
    <xf numFmtId="0" fontId="16" fillId="4" borderId="0" xfId="0" applyFont="1" applyFill="1" applyAlignment="1">
      <alignment vertical="center" wrapText="1"/>
    </xf>
    <xf numFmtId="0" fontId="16" fillId="2" borderId="0" xfId="0" applyFont="1" applyFill="1" applyAlignment="1">
      <alignment vertical="center" wrapText="1"/>
    </xf>
    <xf numFmtId="0" fontId="16" fillId="8" borderId="0" xfId="0" applyFont="1" applyFill="1" applyAlignment="1">
      <alignment vertical="center" wrapText="1"/>
    </xf>
    <xf numFmtId="0" fontId="16" fillId="9" borderId="0" xfId="0" applyFont="1" applyFill="1" applyAlignment="1">
      <alignment vertical="center" wrapText="1"/>
    </xf>
    <xf numFmtId="0" fontId="15" fillId="3" borderId="0" xfId="0" applyFont="1" applyFill="1" applyAlignment="1">
      <alignment vertical="center"/>
    </xf>
    <xf numFmtId="0" fontId="16" fillId="4" borderId="0" xfId="0" applyFont="1" applyFill="1" applyAlignment="1">
      <alignment vertical="center"/>
    </xf>
    <xf numFmtId="0" fontId="16" fillId="9" borderId="0" xfId="0" applyFont="1" applyFill="1" applyAlignment="1">
      <alignment vertical="center"/>
    </xf>
    <xf numFmtId="0" fontId="16" fillId="5" borderId="1" xfId="0" applyFont="1" applyFill="1" applyBorder="1" applyAlignment="1" applyProtection="1">
      <alignment vertical="center" wrapText="1"/>
      <protection locked="0"/>
    </xf>
    <xf numFmtId="164" fontId="16" fillId="5" borderId="1" xfId="0" applyNumberFormat="1" applyFont="1" applyFill="1" applyBorder="1" applyAlignment="1" applyProtection="1">
      <alignment vertical="center" wrapText="1"/>
      <protection locked="0"/>
    </xf>
    <xf numFmtId="0" fontId="17" fillId="7" borderId="0" xfId="0" applyFont="1" applyFill="1" applyAlignment="1">
      <alignment vertical="center" wrapText="1"/>
    </xf>
    <xf numFmtId="0" fontId="12" fillId="0" borderId="0" xfId="0" applyFont="1" applyAlignment="1">
      <alignment vertical="center"/>
    </xf>
    <xf numFmtId="0" fontId="18" fillId="3" borderId="0" xfId="0" applyFont="1" applyFill="1" applyAlignment="1">
      <alignment vertical="center"/>
    </xf>
    <xf numFmtId="0" fontId="6" fillId="4" borderId="0" xfId="0" applyFont="1" applyFill="1" applyAlignment="1">
      <alignment vertical="center"/>
    </xf>
    <xf numFmtId="2" fontId="6" fillId="2" borderId="0" xfId="0" applyNumberFormat="1" applyFont="1" applyFill="1" applyAlignment="1">
      <alignment vertical="center" wrapText="1"/>
    </xf>
    <xf numFmtId="164" fontId="6" fillId="8" borderId="0" xfId="0" applyNumberFormat="1" applyFont="1" applyFill="1" applyAlignment="1">
      <alignment vertical="center" wrapText="1"/>
    </xf>
    <xf numFmtId="0" fontId="8" fillId="2" borderId="0" xfId="0" applyFont="1" applyFill="1" applyAlignment="1">
      <alignment vertical="center" wrapText="1"/>
    </xf>
    <xf numFmtId="0" fontId="6" fillId="9" borderId="0" xfId="0" applyFont="1" applyFill="1" applyAlignment="1">
      <alignment vertical="center"/>
    </xf>
    <xf numFmtId="0" fontId="8" fillId="8" borderId="0" xfId="0" applyFont="1" applyFill="1" applyAlignment="1">
      <alignment vertical="center"/>
    </xf>
    <xf numFmtId="0" fontId="9" fillId="7" borderId="0" xfId="0" applyFont="1" applyFill="1" applyAlignment="1">
      <alignment vertical="center"/>
    </xf>
    <xf numFmtId="0" fontId="6" fillId="5" borderId="1" xfId="0" applyFont="1" applyFill="1" applyBorder="1" applyAlignment="1" applyProtection="1">
      <alignment vertical="center" wrapText="1"/>
      <protection locked="0"/>
    </xf>
  </cellXfs>
  <cellStyles count="1">
    <cellStyle name="Normal" xfId="0" builtinId="0"/>
  </cellStyles>
  <dxfs count="11">
    <dxf>
      <font>
        <b/>
        <color rgb="FF000000"/>
      </font>
      <fill>
        <patternFill>
          <bgColor rgb="FFE2F0D9"/>
        </patternFill>
      </fill>
    </dxf>
    <dxf>
      <font>
        <b/>
        <color rgb="FF000000"/>
      </font>
      <fill>
        <patternFill>
          <bgColor rgb="FFF4CCCC"/>
        </patternFill>
      </fill>
    </dxf>
    <dxf>
      <font>
        <b/>
        <color rgb="FF000000"/>
      </font>
      <fill>
        <patternFill>
          <bgColor rgb="FFF4CCCC"/>
        </patternFill>
      </fill>
    </dxf>
    <dxf>
      <font>
        <b/>
        <color rgb="FF000000"/>
      </font>
      <fill>
        <patternFill>
          <bgColor rgb="FFE2F0D9"/>
        </patternFill>
      </fill>
    </dxf>
    <dxf>
      <font>
        <b/>
        <color rgb="FF000000"/>
      </font>
      <fill>
        <patternFill>
          <bgColor rgb="FFF4CCCC"/>
        </patternFill>
      </fill>
    </dxf>
    <dxf>
      <font>
        <b/>
        <color rgb="FF000000"/>
      </font>
      <fill>
        <patternFill>
          <bgColor rgb="FFE2F0D9"/>
        </patternFill>
      </fill>
    </dxf>
    <dxf>
      <font>
        <b/>
        <color rgb="FF000000"/>
      </font>
      <fill>
        <patternFill>
          <bgColor rgb="FFF4CCCC"/>
        </patternFill>
      </fill>
    </dxf>
    <dxf>
      <font>
        <b/>
        <color rgb="FF000000"/>
      </font>
      <fill>
        <patternFill>
          <bgColor rgb="FFE2F0D9"/>
        </patternFill>
      </fill>
    </dxf>
    <dxf>
      <font>
        <b/>
        <color rgb="FF000000"/>
      </font>
      <fill>
        <patternFill>
          <bgColor rgb="FFF4CCCC"/>
        </patternFill>
      </fill>
    </dxf>
    <dxf>
      <fill>
        <patternFill>
          <bgColor rgb="FFFFF2CC"/>
        </patternFill>
      </fill>
    </dxf>
    <dxf>
      <font>
        <b/>
        <color rgb="FF000000"/>
      </font>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opLeftCell="A16" workbookViewId="0">
      <selection activeCell="A22" sqref="A22:A25"/>
    </sheetView>
  </sheetViews>
  <sheetFormatPr defaultRowHeight="14.25"/>
  <cols>
    <col min="1" max="1" width="23.625" customWidth="1"/>
    <col min="2" max="2" width="32" customWidth="1"/>
    <col min="3" max="3" width="36.625" customWidth="1"/>
    <col min="4" max="4" width="18" customWidth="1"/>
    <col min="5" max="5" width="19.125" customWidth="1"/>
    <col min="6" max="6" width="54" customWidth="1"/>
    <col min="7" max="7" width="8" customWidth="1"/>
  </cols>
  <sheetData>
    <row r="1" spans="1:7" s="18" customFormat="1" ht="30" customHeight="1">
      <c r="A1" s="16" t="s">
        <v>0</v>
      </c>
      <c r="B1" s="17"/>
      <c r="C1" s="17"/>
      <c r="D1" s="17"/>
      <c r="E1" s="17"/>
      <c r="F1" s="17"/>
      <c r="G1" s="17"/>
    </row>
    <row r="2" spans="1:7" s="18" customFormat="1">
      <c r="A2" s="19"/>
      <c r="B2" s="19"/>
      <c r="C2" s="19"/>
      <c r="D2" s="19"/>
      <c r="E2" s="19"/>
      <c r="F2" s="19"/>
      <c r="G2" s="19"/>
    </row>
    <row r="3" spans="1:7" s="18" customFormat="1" ht="27" customHeight="1">
      <c r="A3" s="26" t="s">
        <v>1</v>
      </c>
      <c r="B3" s="20"/>
      <c r="C3" s="20"/>
      <c r="D3" s="20"/>
      <c r="E3" s="20"/>
      <c r="F3" s="20"/>
      <c r="G3" s="20"/>
    </row>
    <row r="4" spans="1:7" s="18" customFormat="1">
      <c r="A4" s="19"/>
      <c r="B4" s="19"/>
      <c r="C4" s="19"/>
      <c r="D4" s="19"/>
      <c r="E4" s="19"/>
      <c r="F4" s="19"/>
      <c r="G4" s="19"/>
    </row>
    <row r="5" spans="1:7" s="18" customFormat="1">
      <c r="A5" s="21" t="s">
        <v>2</v>
      </c>
      <c r="B5" s="27"/>
      <c r="C5" s="19"/>
      <c r="D5" s="21" t="s">
        <v>3</v>
      </c>
      <c r="E5" s="14">
        <f>COUNT('Holistic Profile'!$D$5:$D$20)</f>
        <v>0</v>
      </c>
      <c r="F5" s="19"/>
      <c r="G5" s="19"/>
    </row>
    <row r="6" spans="1:7" s="18" customFormat="1">
      <c r="A6" s="21" t="s">
        <v>4</v>
      </c>
      <c r="B6" s="27"/>
      <c r="C6" s="19"/>
      <c r="D6" s="21" t="s">
        <v>5</v>
      </c>
      <c r="E6" s="14">
        <f>COUNT('Holistic Profile'!$E$5:$E$20)</f>
        <v>0</v>
      </c>
      <c r="F6" s="19"/>
      <c r="G6" s="19"/>
    </row>
    <row r="7" spans="1:7" s="18" customFormat="1" ht="25.5">
      <c r="A7" s="21" t="s">
        <v>6</v>
      </c>
      <c r="B7" s="27"/>
      <c r="C7" s="19"/>
      <c r="D7" s="21" t="s">
        <v>7</v>
      </c>
      <c r="E7" s="14">
        <f>COUNTIFS('Holistic Profile'!$D$5:$D$20,"&gt;0",'Holistic Profile'!$E$5:$E$20,"&gt;0")</f>
        <v>0</v>
      </c>
      <c r="F7" s="19"/>
      <c r="G7" s="19"/>
    </row>
    <row r="8" spans="1:7" s="18" customFormat="1" ht="25.5">
      <c r="A8" s="21" t="s">
        <v>8</v>
      </c>
      <c r="B8" s="27"/>
      <c r="C8" s="19"/>
      <c r="D8" s="21" t="s">
        <v>9</v>
      </c>
      <c r="E8" s="14">
        <f>COUNTIF('Support &amp; Welfare Flags'!$F$5:$F$9,"Follow Up")</f>
        <v>0</v>
      </c>
      <c r="F8" s="19"/>
      <c r="G8" s="19"/>
    </row>
    <row r="9" spans="1:7" s="18" customFormat="1" ht="25.5">
      <c r="A9" s="21" t="s">
        <v>10</v>
      </c>
      <c r="B9" s="27"/>
      <c r="C9" s="19"/>
      <c r="D9" s="21" t="s">
        <v>11</v>
      </c>
      <c r="E9" s="22" t="str">
        <f>IF('Profile Summary'!B17="","",'Profile Summary'!B17)</f>
        <v/>
      </c>
      <c r="F9" s="19"/>
      <c r="G9" s="19"/>
    </row>
    <row r="10" spans="1:7" s="18" customFormat="1">
      <c r="A10" s="21" t="s">
        <v>12</v>
      </c>
      <c r="B10" s="27"/>
      <c r="C10" s="19"/>
      <c r="D10" s="21" t="s">
        <v>13</v>
      </c>
      <c r="E10" s="22" t="str">
        <f>IF('Profile Summary'!F17="","",'Profile Summary'!F17)</f>
        <v/>
      </c>
      <c r="F10" s="19"/>
      <c r="G10" s="19"/>
    </row>
    <row r="11" spans="1:7" s="18" customFormat="1" ht="25.5">
      <c r="A11" s="21" t="s">
        <v>14</v>
      </c>
      <c r="B11" s="28"/>
      <c r="C11" s="19"/>
      <c r="D11" s="21" t="s">
        <v>15</v>
      </c>
      <c r="E11" s="22" t="str">
        <f>IF('Profile Summary'!J17="","",'Profile Summary'!J17)</f>
        <v/>
      </c>
      <c r="F11" s="19"/>
      <c r="G11" s="19"/>
    </row>
    <row r="12" spans="1:7" s="18" customFormat="1" ht="25.5">
      <c r="A12" s="21" t="s">
        <v>16</v>
      </c>
      <c r="B12" s="28"/>
      <c r="C12" s="19"/>
      <c r="D12" s="21" t="s">
        <v>17</v>
      </c>
      <c r="E12" s="22" t="str">
        <f>'Profile Summary'!B13</f>
        <v>Complete the 16 two-view statements</v>
      </c>
      <c r="F12" s="19"/>
      <c r="G12" s="19"/>
    </row>
    <row r="13" spans="1:7" s="18" customFormat="1">
      <c r="A13" s="19"/>
      <c r="B13" s="19"/>
      <c r="C13" s="19"/>
      <c r="D13" s="19"/>
      <c r="E13" s="19"/>
      <c r="F13" s="19"/>
      <c r="G13" s="19"/>
    </row>
    <row r="14" spans="1:7" s="18" customFormat="1">
      <c r="A14" s="23" t="s">
        <v>18</v>
      </c>
      <c r="B14" s="24"/>
      <c r="C14" s="24"/>
      <c r="D14" s="23" t="s">
        <v>19</v>
      </c>
      <c r="E14" s="24"/>
      <c r="F14" s="24"/>
      <c r="G14" s="24"/>
    </row>
    <row r="15" spans="1:7" s="18" customFormat="1" ht="45.75" customHeight="1">
      <c r="A15" s="21" t="s">
        <v>20</v>
      </c>
      <c r="B15" s="27"/>
      <c r="C15" s="19"/>
      <c r="D15" s="13" t="s">
        <v>21</v>
      </c>
      <c r="E15" s="19" t="s">
        <v>22</v>
      </c>
      <c r="F15" s="19" t="s">
        <v>23</v>
      </c>
      <c r="G15" s="19"/>
    </row>
    <row r="16" spans="1:7" s="18" customFormat="1" ht="45.75" customHeight="1">
      <c r="A16" s="21" t="s">
        <v>24</v>
      </c>
      <c r="B16" s="27"/>
      <c r="C16" s="19"/>
      <c r="D16" s="13" t="s">
        <v>25</v>
      </c>
      <c r="E16" s="19" t="s">
        <v>26</v>
      </c>
      <c r="F16" s="19" t="s">
        <v>27</v>
      </c>
      <c r="G16" s="19"/>
    </row>
    <row r="17" spans="1:7" s="18" customFormat="1" ht="45.75" customHeight="1">
      <c r="A17" s="21" t="s">
        <v>28</v>
      </c>
      <c r="B17" s="27"/>
      <c r="C17" s="19"/>
      <c r="D17" s="13" t="s">
        <v>29</v>
      </c>
      <c r="E17" s="19" t="s">
        <v>30</v>
      </c>
      <c r="F17" s="19" t="s">
        <v>31</v>
      </c>
      <c r="G17" s="19"/>
    </row>
    <row r="18" spans="1:7" s="18" customFormat="1" ht="27.95" customHeight="1">
      <c r="A18" s="19"/>
      <c r="B18" s="19"/>
      <c r="C18" s="19"/>
      <c r="D18" s="13" t="s">
        <v>32</v>
      </c>
      <c r="E18" s="19" t="s">
        <v>33</v>
      </c>
      <c r="F18" s="19" t="s">
        <v>34</v>
      </c>
      <c r="G18" s="19"/>
    </row>
    <row r="19" spans="1:7" s="18" customFormat="1" ht="28.5" customHeight="1">
      <c r="A19" s="19"/>
      <c r="B19" s="19"/>
      <c r="C19" s="19"/>
      <c r="D19" s="13" t="s">
        <v>35</v>
      </c>
      <c r="E19" s="19" t="s">
        <v>36</v>
      </c>
      <c r="F19" s="19" t="s">
        <v>37</v>
      </c>
      <c r="G19" s="19"/>
    </row>
    <row r="20" spans="1:7" s="33" customFormat="1" ht="21" customHeight="1">
      <c r="A20" s="31" t="s">
        <v>38</v>
      </c>
      <c r="B20" s="32"/>
      <c r="C20" s="32"/>
      <c r="D20" s="32"/>
      <c r="E20" s="32"/>
      <c r="F20" s="32"/>
      <c r="G20" s="32"/>
    </row>
    <row r="21" spans="1:7" s="33" customFormat="1" ht="27.95" customHeight="1">
      <c r="A21" s="34" t="s">
        <v>39</v>
      </c>
      <c r="B21" s="34" t="s">
        <v>40</v>
      </c>
      <c r="C21" s="34" t="s">
        <v>41</v>
      </c>
      <c r="D21" s="34" t="s">
        <v>42</v>
      </c>
      <c r="E21" s="35"/>
      <c r="F21" s="35"/>
      <c r="G21" s="35"/>
    </row>
    <row r="22" spans="1:7" s="18" customFormat="1" ht="27.95" customHeight="1">
      <c r="A22" s="19">
        <v>1</v>
      </c>
      <c r="B22" s="19" t="s">
        <v>43</v>
      </c>
      <c r="C22" s="19" t="s">
        <v>44</v>
      </c>
      <c r="D22" s="19" t="s">
        <v>45</v>
      </c>
      <c r="E22" s="19"/>
      <c r="F22" s="19"/>
      <c r="G22" s="19"/>
    </row>
    <row r="23" spans="1:7" s="18" customFormat="1" ht="27.95" customHeight="1">
      <c r="A23" s="19">
        <v>2</v>
      </c>
      <c r="B23" s="19" t="s">
        <v>46</v>
      </c>
      <c r="C23" s="19" t="s">
        <v>47</v>
      </c>
      <c r="D23" s="19" t="s">
        <v>48</v>
      </c>
      <c r="E23" s="19"/>
      <c r="F23" s="19"/>
      <c r="G23" s="19"/>
    </row>
    <row r="24" spans="1:7" s="18" customFormat="1" ht="27.95" customHeight="1">
      <c r="A24" s="19">
        <v>3</v>
      </c>
      <c r="B24" s="19" t="s">
        <v>49</v>
      </c>
      <c r="C24" s="19" t="s">
        <v>50</v>
      </c>
      <c r="D24" s="19" t="s">
        <v>51</v>
      </c>
      <c r="E24" s="19"/>
      <c r="F24" s="19"/>
      <c r="G24" s="19"/>
    </row>
    <row r="25" spans="1:7" s="18" customFormat="1" ht="27.95" customHeight="1">
      <c r="A25" s="19">
        <v>4</v>
      </c>
      <c r="B25" s="19" t="s">
        <v>52</v>
      </c>
      <c r="C25" s="19" t="s">
        <v>53</v>
      </c>
      <c r="D25" s="19" t="s">
        <v>54</v>
      </c>
      <c r="E25" s="19"/>
      <c r="F25" s="19"/>
      <c r="G25" s="19"/>
    </row>
    <row r="26" spans="1:7" s="18" customFormat="1">
      <c r="A26" s="19"/>
      <c r="B26" s="19"/>
      <c r="C26" s="19"/>
      <c r="D26" s="19"/>
      <c r="E26" s="19"/>
      <c r="F26" s="19"/>
      <c r="G26" s="19"/>
    </row>
    <row r="27" spans="1:7" s="18" customFormat="1" ht="57" customHeight="1">
      <c r="A27" s="29" t="s">
        <v>55</v>
      </c>
      <c r="B27" s="30"/>
      <c r="C27" s="25"/>
      <c r="D27" s="25"/>
      <c r="E27" s="25"/>
      <c r="F27" s="25"/>
      <c r="G27" s="25"/>
    </row>
    <row r="28" spans="1:7" s="7" customFormat="1"/>
    <row r="29" spans="1:7" s="7" customFormat="1"/>
    <row r="30" spans="1:7" s="7" customFormat="1"/>
  </sheetData>
  <sheetProtection sheet="1" objects="1" scenarios="1"/>
  <mergeCells count="1">
    <mergeCell ref="A27:B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
  <sheetViews>
    <sheetView tabSelected="1" workbookViewId="0">
      <selection activeCell="G5" sqref="G5:H20"/>
    </sheetView>
  </sheetViews>
  <sheetFormatPr defaultRowHeight="14.25"/>
  <cols>
    <col min="1" max="1" width="9" customWidth="1"/>
    <col min="2" max="2" width="30" customWidth="1"/>
    <col min="3" max="3" width="54" customWidth="1"/>
    <col min="4" max="4" width="8.25" customWidth="1"/>
    <col min="5" max="5" width="8.5" customWidth="1"/>
    <col min="6" max="6" width="13.5" customWidth="1"/>
    <col min="7" max="7" width="30" customWidth="1"/>
    <col min="8" max="8" width="32" customWidth="1"/>
    <col min="9" max="9" width="12" customWidth="1"/>
    <col min="10" max="10" width="14" customWidth="1"/>
    <col min="11" max="11" width="16.75" customWidth="1"/>
  </cols>
  <sheetData>
    <row r="1" spans="1:11" s="38" customFormat="1" ht="27.95" customHeight="1">
      <c r="A1" s="36" t="s">
        <v>56</v>
      </c>
      <c r="B1" s="37"/>
      <c r="C1" s="37"/>
      <c r="D1" s="37"/>
      <c r="E1" s="37"/>
      <c r="F1" s="37"/>
      <c r="G1" s="37"/>
      <c r="H1" s="37"/>
      <c r="I1" s="37"/>
      <c r="J1" s="37"/>
      <c r="K1" s="37"/>
    </row>
    <row r="2" spans="1:11" s="38" customFormat="1" ht="21.95" customHeight="1">
      <c r="A2" s="39" t="s">
        <v>57</v>
      </c>
      <c r="B2" s="39"/>
      <c r="C2" s="39"/>
      <c r="D2" s="39"/>
      <c r="E2" s="39"/>
      <c r="F2" s="39"/>
      <c r="G2" s="39"/>
      <c r="H2" s="39"/>
      <c r="I2" s="39"/>
      <c r="J2" s="39"/>
      <c r="K2" s="39"/>
    </row>
    <row r="3" spans="1:11" s="38" customFormat="1">
      <c r="A3" s="40"/>
      <c r="B3" s="40"/>
      <c r="C3" s="40"/>
      <c r="D3" s="40"/>
      <c r="E3" s="40"/>
      <c r="F3" s="40"/>
      <c r="G3" s="40"/>
      <c r="H3" s="40"/>
      <c r="I3" s="40"/>
      <c r="J3" s="40"/>
      <c r="K3" s="40"/>
    </row>
    <row r="4" spans="1:11" s="45" customFormat="1" ht="31.5">
      <c r="A4" s="44" t="s">
        <v>58</v>
      </c>
      <c r="B4" s="44" t="s">
        <v>59</v>
      </c>
      <c r="C4" s="44" t="s">
        <v>60</v>
      </c>
      <c r="D4" s="44" t="s">
        <v>61</v>
      </c>
      <c r="E4" s="44" t="s">
        <v>62</v>
      </c>
      <c r="F4" s="44" t="s">
        <v>63</v>
      </c>
      <c r="G4" s="44" t="s">
        <v>64</v>
      </c>
      <c r="H4" s="44" t="s">
        <v>65</v>
      </c>
      <c r="I4" s="44" t="s">
        <v>66</v>
      </c>
      <c r="J4" s="44" t="s">
        <v>67</v>
      </c>
      <c r="K4" s="44" t="s">
        <v>68</v>
      </c>
    </row>
    <row r="5" spans="1:11" s="38" customFormat="1" ht="24">
      <c r="A5" s="40" t="s">
        <v>69</v>
      </c>
      <c r="B5" s="40" t="s">
        <v>70</v>
      </c>
      <c r="C5" s="40" t="s">
        <v>71</v>
      </c>
      <c r="D5" s="46"/>
      <c r="E5" s="46"/>
      <c r="F5" s="41" t="str">
        <f t="shared" ref="F5:F20" si="0">IF(COUNT(D5:E5)=0,"",AVERAGE(D5:E5))</f>
        <v/>
      </c>
      <c r="G5" s="47"/>
      <c r="H5" s="47"/>
      <c r="I5" s="41" t="str">
        <f t="shared" ref="I5:I20" si="1">IF(COUNT(D5:E5)&lt;2,"",ABS(D5-E5))</f>
        <v/>
      </c>
      <c r="J5" s="41" t="str">
        <f t="shared" ref="J5:J20" si="2">IF(COUNT(D5:E5)=0,"Not assessed",IF(COUNT(D5:E5)&lt;2,"One View Only",IF(ABS(D5-E5)=0,"Aligned",IF(ABS(D5-E5)=1,"Discuss","Priority Discussion"))))</f>
        <v>Not assessed</v>
      </c>
      <c r="K5" s="41" t="str">
        <f t="shared" ref="K5:K20" si="3">IF(F5="","Not assessed",IF(F5&lt;2,"Priority Development",IF(F5&lt;3,"Developing",IF(F5&lt;3.5,"Established / Consistent","Clear Strength"))))</f>
        <v>Not assessed</v>
      </c>
    </row>
    <row r="6" spans="1:11" s="38" customFormat="1" ht="24">
      <c r="A6" s="40" t="s">
        <v>72</v>
      </c>
      <c r="B6" s="40" t="s">
        <v>70</v>
      </c>
      <c r="C6" s="40" t="s">
        <v>73</v>
      </c>
      <c r="D6" s="46"/>
      <c r="E6" s="46"/>
      <c r="F6" s="41" t="str">
        <f t="shared" si="0"/>
        <v/>
      </c>
      <c r="G6" s="47"/>
      <c r="H6" s="47"/>
      <c r="I6" s="41" t="str">
        <f t="shared" si="1"/>
        <v/>
      </c>
      <c r="J6" s="41" t="str">
        <f t="shared" si="2"/>
        <v>Not assessed</v>
      </c>
      <c r="K6" s="41" t="str">
        <f t="shared" si="3"/>
        <v>Not assessed</v>
      </c>
    </row>
    <row r="7" spans="1:11" s="38" customFormat="1" ht="24">
      <c r="A7" s="40" t="s">
        <v>74</v>
      </c>
      <c r="B7" s="40" t="s">
        <v>75</v>
      </c>
      <c r="C7" s="40" t="s">
        <v>76</v>
      </c>
      <c r="D7" s="46"/>
      <c r="E7" s="46"/>
      <c r="F7" s="41" t="str">
        <f t="shared" si="0"/>
        <v/>
      </c>
      <c r="G7" s="47"/>
      <c r="H7" s="47"/>
      <c r="I7" s="41" t="str">
        <f t="shared" si="1"/>
        <v/>
      </c>
      <c r="J7" s="41" t="str">
        <f t="shared" si="2"/>
        <v>Not assessed</v>
      </c>
      <c r="K7" s="41" t="str">
        <f t="shared" si="3"/>
        <v>Not assessed</v>
      </c>
    </row>
    <row r="8" spans="1:11" s="38" customFormat="1" ht="24">
      <c r="A8" s="40" t="s">
        <v>77</v>
      </c>
      <c r="B8" s="40" t="s">
        <v>75</v>
      </c>
      <c r="C8" s="40" t="s">
        <v>78</v>
      </c>
      <c r="D8" s="46"/>
      <c r="E8" s="46"/>
      <c r="F8" s="41" t="str">
        <f t="shared" si="0"/>
        <v/>
      </c>
      <c r="G8" s="47"/>
      <c r="H8" s="47"/>
      <c r="I8" s="41" t="str">
        <f t="shared" si="1"/>
        <v/>
      </c>
      <c r="J8" s="41" t="str">
        <f t="shared" si="2"/>
        <v>Not assessed</v>
      </c>
      <c r="K8" s="41" t="str">
        <f t="shared" si="3"/>
        <v>Not assessed</v>
      </c>
    </row>
    <row r="9" spans="1:11" s="38" customFormat="1" ht="24">
      <c r="A9" s="40" t="s">
        <v>79</v>
      </c>
      <c r="B9" s="40" t="s">
        <v>80</v>
      </c>
      <c r="C9" s="40" t="s">
        <v>81</v>
      </c>
      <c r="D9" s="46"/>
      <c r="E9" s="46"/>
      <c r="F9" s="41" t="str">
        <f t="shared" si="0"/>
        <v/>
      </c>
      <c r="G9" s="47"/>
      <c r="H9" s="47"/>
      <c r="I9" s="41" t="str">
        <f t="shared" si="1"/>
        <v/>
      </c>
      <c r="J9" s="41" t="str">
        <f t="shared" si="2"/>
        <v>Not assessed</v>
      </c>
      <c r="K9" s="41" t="str">
        <f t="shared" si="3"/>
        <v>Not assessed</v>
      </c>
    </row>
    <row r="10" spans="1:11" s="38" customFormat="1" ht="24">
      <c r="A10" s="40" t="s">
        <v>82</v>
      </c>
      <c r="B10" s="40" t="s">
        <v>80</v>
      </c>
      <c r="C10" s="40" t="s">
        <v>83</v>
      </c>
      <c r="D10" s="46"/>
      <c r="E10" s="46"/>
      <c r="F10" s="41" t="str">
        <f t="shared" si="0"/>
        <v/>
      </c>
      <c r="G10" s="47"/>
      <c r="H10" s="47"/>
      <c r="I10" s="41" t="str">
        <f t="shared" si="1"/>
        <v/>
      </c>
      <c r="J10" s="41" t="str">
        <f t="shared" si="2"/>
        <v>Not assessed</v>
      </c>
      <c r="K10" s="41" t="str">
        <f t="shared" si="3"/>
        <v>Not assessed</v>
      </c>
    </row>
    <row r="11" spans="1:11" s="38" customFormat="1" ht="24">
      <c r="A11" s="40" t="s">
        <v>84</v>
      </c>
      <c r="B11" s="40" t="s">
        <v>85</v>
      </c>
      <c r="C11" s="40" t="s">
        <v>86</v>
      </c>
      <c r="D11" s="46"/>
      <c r="E11" s="46"/>
      <c r="F11" s="41" t="str">
        <f t="shared" si="0"/>
        <v/>
      </c>
      <c r="G11" s="47"/>
      <c r="H11" s="47"/>
      <c r="I11" s="41" t="str">
        <f t="shared" si="1"/>
        <v/>
      </c>
      <c r="J11" s="41" t="str">
        <f t="shared" si="2"/>
        <v>Not assessed</v>
      </c>
      <c r="K11" s="41" t="str">
        <f t="shared" si="3"/>
        <v>Not assessed</v>
      </c>
    </row>
    <row r="12" spans="1:11" s="38" customFormat="1" ht="24">
      <c r="A12" s="40" t="s">
        <v>87</v>
      </c>
      <c r="B12" s="40" t="s">
        <v>85</v>
      </c>
      <c r="C12" s="40" t="s">
        <v>88</v>
      </c>
      <c r="D12" s="46"/>
      <c r="E12" s="46"/>
      <c r="F12" s="41" t="str">
        <f t="shared" si="0"/>
        <v/>
      </c>
      <c r="G12" s="47"/>
      <c r="H12" s="47"/>
      <c r="I12" s="41" t="str">
        <f t="shared" si="1"/>
        <v/>
      </c>
      <c r="J12" s="41" t="str">
        <f t="shared" si="2"/>
        <v>Not assessed</v>
      </c>
      <c r="K12" s="41" t="str">
        <f t="shared" si="3"/>
        <v>Not assessed</v>
      </c>
    </row>
    <row r="13" spans="1:11" s="38" customFormat="1" ht="24">
      <c r="A13" s="40" t="s">
        <v>89</v>
      </c>
      <c r="B13" s="40" t="s">
        <v>90</v>
      </c>
      <c r="C13" s="40" t="s">
        <v>91</v>
      </c>
      <c r="D13" s="46"/>
      <c r="E13" s="46"/>
      <c r="F13" s="41" t="str">
        <f t="shared" si="0"/>
        <v/>
      </c>
      <c r="G13" s="47"/>
      <c r="H13" s="47"/>
      <c r="I13" s="41" t="str">
        <f t="shared" si="1"/>
        <v/>
      </c>
      <c r="J13" s="41" t="str">
        <f t="shared" si="2"/>
        <v>Not assessed</v>
      </c>
      <c r="K13" s="41" t="str">
        <f t="shared" si="3"/>
        <v>Not assessed</v>
      </c>
    </row>
    <row r="14" spans="1:11" s="38" customFormat="1" ht="24">
      <c r="A14" s="40" t="s">
        <v>92</v>
      </c>
      <c r="B14" s="40" t="s">
        <v>90</v>
      </c>
      <c r="C14" s="40" t="s">
        <v>93</v>
      </c>
      <c r="D14" s="46"/>
      <c r="E14" s="46"/>
      <c r="F14" s="41" t="str">
        <f t="shared" si="0"/>
        <v/>
      </c>
      <c r="G14" s="47"/>
      <c r="H14" s="47"/>
      <c r="I14" s="41" t="str">
        <f t="shared" si="1"/>
        <v/>
      </c>
      <c r="J14" s="41" t="str">
        <f t="shared" si="2"/>
        <v>Not assessed</v>
      </c>
      <c r="K14" s="41" t="str">
        <f t="shared" si="3"/>
        <v>Not assessed</v>
      </c>
    </row>
    <row r="15" spans="1:11" s="38" customFormat="1" ht="24">
      <c r="A15" s="40" t="s">
        <v>94</v>
      </c>
      <c r="B15" s="40" t="s">
        <v>95</v>
      </c>
      <c r="C15" s="40" t="s">
        <v>96</v>
      </c>
      <c r="D15" s="46"/>
      <c r="E15" s="46"/>
      <c r="F15" s="41" t="str">
        <f t="shared" si="0"/>
        <v/>
      </c>
      <c r="G15" s="47"/>
      <c r="H15" s="47"/>
      <c r="I15" s="41" t="str">
        <f t="shared" si="1"/>
        <v/>
      </c>
      <c r="J15" s="41" t="str">
        <f t="shared" si="2"/>
        <v>Not assessed</v>
      </c>
      <c r="K15" s="41" t="str">
        <f t="shared" si="3"/>
        <v>Not assessed</v>
      </c>
    </row>
    <row r="16" spans="1:11" s="38" customFormat="1" ht="24">
      <c r="A16" s="40" t="s">
        <v>97</v>
      </c>
      <c r="B16" s="40" t="s">
        <v>95</v>
      </c>
      <c r="C16" s="40" t="s">
        <v>98</v>
      </c>
      <c r="D16" s="46"/>
      <c r="E16" s="46"/>
      <c r="F16" s="41" t="str">
        <f t="shared" si="0"/>
        <v/>
      </c>
      <c r="G16" s="47"/>
      <c r="H16" s="47"/>
      <c r="I16" s="41" t="str">
        <f t="shared" si="1"/>
        <v/>
      </c>
      <c r="J16" s="41" t="str">
        <f t="shared" si="2"/>
        <v>Not assessed</v>
      </c>
      <c r="K16" s="41" t="str">
        <f t="shared" si="3"/>
        <v>Not assessed</v>
      </c>
    </row>
    <row r="17" spans="1:11" s="38" customFormat="1" ht="24">
      <c r="A17" s="40" t="s">
        <v>99</v>
      </c>
      <c r="B17" s="40" t="s">
        <v>100</v>
      </c>
      <c r="C17" s="40" t="s">
        <v>101</v>
      </c>
      <c r="D17" s="46"/>
      <c r="E17" s="46"/>
      <c r="F17" s="41" t="str">
        <f t="shared" si="0"/>
        <v/>
      </c>
      <c r="G17" s="47"/>
      <c r="H17" s="47"/>
      <c r="I17" s="41" t="str">
        <f t="shared" si="1"/>
        <v/>
      </c>
      <c r="J17" s="41" t="str">
        <f t="shared" si="2"/>
        <v>Not assessed</v>
      </c>
      <c r="K17" s="41" t="str">
        <f t="shared" si="3"/>
        <v>Not assessed</v>
      </c>
    </row>
    <row r="18" spans="1:11" s="38" customFormat="1" ht="24">
      <c r="A18" s="40" t="s">
        <v>102</v>
      </c>
      <c r="B18" s="40" t="s">
        <v>100</v>
      </c>
      <c r="C18" s="40" t="s">
        <v>103</v>
      </c>
      <c r="D18" s="46"/>
      <c r="E18" s="46"/>
      <c r="F18" s="41" t="str">
        <f t="shared" si="0"/>
        <v/>
      </c>
      <c r="G18" s="47"/>
      <c r="H18" s="47"/>
      <c r="I18" s="41" t="str">
        <f t="shared" si="1"/>
        <v/>
      </c>
      <c r="J18" s="41" t="str">
        <f t="shared" si="2"/>
        <v>Not assessed</v>
      </c>
      <c r="K18" s="41" t="str">
        <f t="shared" si="3"/>
        <v>Not assessed</v>
      </c>
    </row>
    <row r="19" spans="1:11" s="38" customFormat="1" ht="24">
      <c r="A19" s="40" t="s">
        <v>104</v>
      </c>
      <c r="B19" s="40" t="s">
        <v>105</v>
      </c>
      <c r="C19" s="40" t="s">
        <v>106</v>
      </c>
      <c r="D19" s="46"/>
      <c r="E19" s="46"/>
      <c r="F19" s="41" t="str">
        <f t="shared" si="0"/>
        <v/>
      </c>
      <c r="G19" s="47"/>
      <c r="H19" s="47"/>
      <c r="I19" s="41" t="str">
        <f t="shared" si="1"/>
        <v/>
      </c>
      <c r="J19" s="41" t="str">
        <f t="shared" si="2"/>
        <v>Not assessed</v>
      </c>
      <c r="K19" s="41" t="str">
        <f t="shared" si="3"/>
        <v>Not assessed</v>
      </c>
    </row>
    <row r="20" spans="1:11" s="38" customFormat="1" ht="24">
      <c r="A20" s="40" t="s">
        <v>107</v>
      </c>
      <c r="B20" s="40" t="s">
        <v>105</v>
      </c>
      <c r="C20" s="40" t="s">
        <v>108</v>
      </c>
      <c r="D20" s="46"/>
      <c r="E20" s="46"/>
      <c r="F20" s="41" t="str">
        <f t="shared" si="0"/>
        <v/>
      </c>
      <c r="G20" s="47"/>
      <c r="H20" s="47"/>
      <c r="I20" s="41" t="str">
        <f t="shared" si="1"/>
        <v/>
      </c>
      <c r="J20" s="41" t="str">
        <f t="shared" si="2"/>
        <v>Not assessed</v>
      </c>
      <c r="K20" s="41" t="str">
        <f t="shared" si="3"/>
        <v>Not assessed</v>
      </c>
    </row>
    <row r="21" spans="1:11" s="38" customFormat="1">
      <c r="A21" s="40"/>
      <c r="B21" s="40"/>
      <c r="C21" s="40"/>
      <c r="D21" s="40"/>
      <c r="E21" s="40"/>
      <c r="F21" s="40"/>
      <c r="G21" s="40"/>
      <c r="H21" s="40"/>
      <c r="I21" s="40"/>
      <c r="J21" s="40"/>
      <c r="K21" s="40"/>
    </row>
    <row r="22" spans="1:11" s="38" customFormat="1" ht="24" customHeight="1">
      <c r="A22" s="42" t="s">
        <v>109</v>
      </c>
      <c r="B22" s="42"/>
      <c r="C22" s="42"/>
      <c r="D22" s="42"/>
      <c r="E22" s="42"/>
      <c r="F22" s="42"/>
      <c r="G22" s="42"/>
      <c r="H22" s="42"/>
      <c r="I22" s="42"/>
      <c r="J22" s="42"/>
      <c r="K22" s="42"/>
    </row>
    <row r="23" spans="1:11" s="38" customFormat="1">
      <c r="A23" s="43"/>
      <c r="B23" s="43"/>
      <c r="C23" s="43"/>
      <c r="D23" s="43"/>
      <c r="E23" s="43"/>
      <c r="F23" s="43"/>
      <c r="G23" s="43"/>
      <c r="H23" s="43"/>
      <c r="I23" s="43"/>
      <c r="J23" s="43"/>
      <c r="K23" s="43"/>
    </row>
    <row r="24" spans="1:11" s="38" customFormat="1">
      <c r="A24" s="43"/>
      <c r="B24" s="43"/>
      <c r="C24" s="43"/>
      <c r="D24" s="43"/>
      <c r="E24" s="43"/>
      <c r="F24" s="43"/>
      <c r="G24" s="43"/>
      <c r="H24" s="43"/>
      <c r="I24" s="43"/>
      <c r="J24" s="43"/>
      <c r="K24" s="43"/>
    </row>
  </sheetData>
  <sheetProtection sheet="1" objects="1" scenarios="1"/>
  <conditionalFormatting sqref="J5:J20">
    <cfRule type="expression" dxfId="10" priority="1">
      <formula>$J5="Aligned"</formula>
    </cfRule>
    <cfRule type="expression" dxfId="9" priority="2">
      <formula>$J5="Discuss"</formula>
    </cfRule>
    <cfRule type="expression" dxfId="8" priority="3">
      <formula>$J5="Priority Discussion"</formula>
    </cfRule>
  </conditionalFormatting>
  <conditionalFormatting sqref="K5:K20">
    <cfRule type="expression" dxfId="7" priority="4">
      <formula>$K5="Clear Strength"</formula>
    </cfRule>
    <cfRule type="expression" dxfId="6" priority="5">
      <formula>$K5="Priority Development"</formula>
    </cfRule>
  </conditionalFormatting>
  <dataValidations count="1">
    <dataValidation type="list" sqref="D5:E20" xr:uid="{00000000-0002-0000-0100-000000000000}">
      <formula1>"1,2,3,4"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
  <sheetViews>
    <sheetView topLeftCell="B1" workbookViewId="0">
      <selection activeCell="A4" sqref="A4:XFD4"/>
    </sheetView>
  </sheetViews>
  <sheetFormatPr defaultRowHeight="14.25"/>
  <cols>
    <col min="1" max="1" width="28" customWidth="1"/>
    <col min="2" max="2" width="48.125" customWidth="1"/>
    <col min="3" max="3" width="22" customWidth="1"/>
    <col min="4" max="4" width="34" customWidth="1"/>
    <col min="5" max="5" width="24" customWidth="1"/>
    <col min="6" max="6" width="13.375" customWidth="1"/>
    <col min="7" max="7" width="14" customWidth="1"/>
    <col min="8" max="8" width="18" customWidth="1"/>
  </cols>
  <sheetData>
    <row r="1" spans="1:8" s="7" customFormat="1" ht="20.25">
      <c r="A1" s="53" t="s">
        <v>110</v>
      </c>
      <c r="B1" s="48"/>
      <c r="C1" s="48"/>
      <c r="D1" s="48"/>
      <c r="E1" s="48"/>
      <c r="F1" s="48"/>
      <c r="G1" s="48"/>
      <c r="H1" s="48"/>
    </row>
    <row r="2" spans="1:8" s="7" customFormat="1">
      <c r="A2" s="54" t="s">
        <v>111</v>
      </c>
      <c r="B2" s="49"/>
      <c r="C2" s="49"/>
      <c r="D2" s="49"/>
      <c r="E2" s="49"/>
      <c r="F2" s="49"/>
      <c r="G2" s="49"/>
      <c r="H2" s="49"/>
    </row>
    <row r="3" spans="1:8" s="7" customFormat="1">
      <c r="A3" s="50"/>
      <c r="B3" s="50"/>
      <c r="C3" s="50"/>
      <c r="D3" s="50"/>
      <c r="E3" s="50"/>
      <c r="F3" s="50"/>
      <c r="G3" s="50"/>
      <c r="H3" s="50"/>
    </row>
    <row r="4" spans="1:8" s="59" customFormat="1" ht="36" customHeight="1">
      <c r="A4" s="58" t="s">
        <v>112</v>
      </c>
      <c r="B4" s="58" t="s">
        <v>113</v>
      </c>
      <c r="C4" s="58" t="s">
        <v>114</v>
      </c>
      <c r="D4" s="58" t="s">
        <v>115</v>
      </c>
      <c r="E4" s="58" t="s">
        <v>116</v>
      </c>
      <c r="F4" s="58" t="s">
        <v>117</v>
      </c>
      <c r="G4" s="58" t="s">
        <v>118</v>
      </c>
      <c r="H4" s="58" t="s">
        <v>119</v>
      </c>
    </row>
    <row r="5" spans="1:8" s="7" customFormat="1" ht="44.25" customHeight="1">
      <c r="A5" s="50" t="s">
        <v>120</v>
      </c>
      <c r="B5" s="50" t="s">
        <v>121</v>
      </c>
      <c r="C5" s="56"/>
      <c r="D5" s="56"/>
      <c r="E5" s="56"/>
      <c r="F5" s="51" t="str">
        <f>IF(C5="","Not assessed",IF(C5="No","No Follow Up","Follow Up"))</f>
        <v>Not assessed</v>
      </c>
      <c r="G5" s="57"/>
      <c r="H5" s="56"/>
    </row>
    <row r="6" spans="1:8" s="7" customFormat="1" ht="44.25" customHeight="1">
      <c r="A6" s="50" t="s">
        <v>122</v>
      </c>
      <c r="B6" s="50" t="s">
        <v>123</v>
      </c>
      <c r="C6" s="56"/>
      <c r="D6" s="56"/>
      <c r="E6" s="56"/>
      <c r="F6" s="51" t="str">
        <f>IF(C6="","Not assessed",IF(C6="No","No Follow Up","Follow Up"))</f>
        <v>Not assessed</v>
      </c>
      <c r="G6" s="57"/>
      <c r="H6" s="56"/>
    </row>
    <row r="7" spans="1:8" s="7" customFormat="1" ht="44.25" customHeight="1">
      <c r="A7" s="50" t="s">
        <v>124</v>
      </c>
      <c r="B7" s="50" t="s">
        <v>125</v>
      </c>
      <c r="C7" s="56"/>
      <c r="D7" s="56"/>
      <c r="E7" s="56"/>
      <c r="F7" s="51" t="str">
        <f>IF(C7="","Not assessed",IF(C7="No","No Follow Up","Follow Up"))</f>
        <v>Not assessed</v>
      </c>
      <c r="G7" s="57"/>
      <c r="H7" s="56"/>
    </row>
    <row r="8" spans="1:8" s="7" customFormat="1" ht="44.25" customHeight="1">
      <c r="A8" s="50" t="s">
        <v>126</v>
      </c>
      <c r="B8" s="50" t="s">
        <v>127</v>
      </c>
      <c r="C8" s="56"/>
      <c r="D8" s="56"/>
      <c r="E8" s="56"/>
      <c r="F8" s="51" t="str">
        <f>IF(C8="","Not assessed",IF(C8="No","No Follow Up","Follow Up"))</f>
        <v>Not assessed</v>
      </c>
      <c r="G8" s="57"/>
      <c r="H8" s="56"/>
    </row>
    <row r="9" spans="1:8" s="7" customFormat="1" ht="44.25" customHeight="1">
      <c r="A9" s="50" t="s">
        <v>128</v>
      </c>
      <c r="B9" s="50" t="s">
        <v>129</v>
      </c>
      <c r="C9" s="56"/>
      <c r="D9" s="56"/>
      <c r="E9" s="56"/>
      <c r="F9" s="51" t="str">
        <f>IF(C9="","Not assessed",IF(C9="No","No Follow Up","Follow Up"))</f>
        <v>Not assessed</v>
      </c>
      <c r="G9" s="57"/>
      <c r="H9" s="56"/>
    </row>
    <row r="10" spans="1:8" s="7" customFormat="1">
      <c r="A10" s="50"/>
      <c r="B10" s="50"/>
      <c r="C10" s="50"/>
      <c r="D10" s="50"/>
      <c r="E10" s="50"/>
      <c r="F10" s="50"/>
      <c r="G10" s="50"/>
      <c r="H10" s="50"/>
    </row>
    <row r="11" spans="1:8" s="7" customFormat="1">
      <c r="A11" s="50"/>
      <c r="B11" s="50"/>
      <c r="C11" s="50"/>
      <c r="D11" s="50"/>
      <c r="E11" s="50"/>
      <c r="F11" s="50"/>
      <c r="G11" s="50"/>
      <c r="H11" s="50"/>
    </row>
    <row r="12" spans="1:8" s="7" customFormat="1" ht="36" customHeight="1">
      <c r="A12" s="55" t="s">
        <v>130</v>
      </c>
      <c r="B12" s="52"/>
      <c r="C12" s="52"/>
      <c r="D12" s="52"/>
      <c r="E12" s="52"/>
      <c r="F12" s="52"/>
      <c r="G12" s="52"/>
      <c r="H12" s="52"/>
    </row>
  </sheetData>
  <sheetProtection sheet="1" objects="1" scenarios="1"/>
  <conditionalFormatting sqref="F5:F9">
    <cfRule type="expression" dxfId="5" priority="1">
      <formula>$F5="No Follow Up"</formula>
    </cfRule>
    <cfRule type="expression" dxfId="4" priority="2">
      <formula>$F5="Follow Up"</formula>
    </cfRule>
  </conditionalFormatting>
  <dataValidations count="2">
    <dataValidation type="list" sqref="C5:C9" xr:uid="{00000000-0002-0000-0200-000000000000}">
      <formula1>"No,Yes,Unsure,Prefer private discussion"</formula1>
    </dataValidation>
    <dataValidation type="list" sqref="H5:H9" xr:uid="{00000000-0002-0000-0200-000001000000}">
      <formula1>"Not Started,In Progress,Complete,Referred / Ongoing,Not Required"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9"/>
  <sheetViews>
    <sheetView topLeftCell="A21" workbookViewId="0">
      <selection activeCell="C33" sqref="C33"/>
    </sheetView>
  </sheetViews>
  <sheetFormatPr defaultRowHeight="14.25"/>
  <cols>
    <col min="1" max="1" width="18" customWidth="1"/>
    <col min="2" max="2" width="26.25" customWidth="1"/>
    <col min="3" max="3" width="14.5" customWidth="1"/>
    <col min="4" max="4" width="12" customWidth="1"/>
    <col min="5" max="5" width="24.75" customWidth="1"/>
    <col min="6" max="6" width="26.25" customWidth="1"/>
    <col min="7" max="7" width="17.5" customWidth="1"/>
    <col min="8" max="8" width="14.875" customWidth="1"/>
    <col min="9" max="9" width="18" customWidth="1"/>
    <col min="10" max="10" width="28" customWidth="1"/>
  </cols>
  <sheetData>
    <row r="1" spans="1:10" s="7" customFormat="1" ht="27.95" customHeight="1">
      <c r="A1" s="60" t="s">
        <v>131</v>
      </c>
      <c r="B1" s="6"/>
      <c r="C1" s="6"/>
      <c r="D1" s="6"/>
      <c r="E1" s="6"/>
      <c r="F1" s="6"/>
      <c r="G1" s="6"/>
      <c r="H1" s="6"/>
      <c r="I1" s="6"/>
      <c r="J1" s="6"/>
    </row>
    <row r="2" spans="1:10" s="7" customFormat="1" ht="21.95" customHeight="1">
      <c r="A2" s="61" t="s">
        <v>132</v>
      </c>
      <c r="B2" s="61"/>
      <c r="C2" s="61"/>
      <c r="D2" s="61"/>
      <c r="E2" s="61"/>
      <c r="F2" s="61"/>
      <c r="G2" s="61"/>
      <c r="H2" s="61"/>
      <c r="I2" s="61"/>
      <c r="J2" s="61"/>
    </row>
    <row r="3" spans="1:10" s="7" customFormat="1">
      <c r="A3" s="8"/>
      <c r="B3" s="8"/>
      <c r="C3" s="8"/>
      <c r="D3" s="8"/>
      <c r="E3" s="8"/>
      <c r="F3" s="8"/>
      <c r="G3" s="8"/>
      <c r="H3" s="8"/>
      <c r="I3" s="8"/>
      <c r="J3" s="8"/>
    </row>
    <row r="4" spans="1:10" s="7" customFormat="1" ht="38.25">
      <c r="A4" s="9" t="s">
        <v>4</v>
      </c>
      <c r="B4" s="12" t="str">
        <f>IF(HOME!B6="","",HOME!B6)</f>
        <v/>
      </c>
      <c r="C4" s="8"/>
      <c r="D4" s="10" t="s">
        <v>133</v>
      </c>
      <c r="E4" s="11"/>
      <c r="F4" s="11"/>
      <c r="G4" s="11"/>
      <c r="H4" s="11"/>
      <c r="I4" s="11"/>
      <c r="J4" s="11"/>
    </row>
    <row r="5" spans="1:10" s="7" customFormat="1">
      <c r="A5" s="9" t="s">
        <v>6</v>
      </c>
      <c r="B5" s="12" t="str">
        <f>IF(HOME!B7="","",HOME!B7)</f>
        <v/>
      </c>
      <c r="C5" s="8"/>
      <c r="D5" s="9" t="s">
        <v>59</v>
      </c>
      <c r="E5" s="9" t="s">
        <v>134</v>
      </c>
      <c r="F5" s="9" t="s">
        <v>135</v>
      </c>
      <c r="G5" s="9" t="s">
        <v>136</v>
      </c>
      <c r="H5" s="9" t="s">
        <v>17</v>
      </c>
      <c r="I5" s="9" t="s">
        <v>137</v>
      </c>
      <c r="J5" s="9" t="s">
        <v>138</v>
      </c>
    </row>
    <row r="6" spans="1:10" s="7" customFormat="1">
      <c r="A6" s="9" t="s">
        <v>139</v>
      </c>
      <c r="B6" s="12" t="str">
        <f>IF(HOME!B8="","",HOME!B8)</f>
        <v/>
      </c>
      <c r="C6" s="8"/>
      <c r="D6" s="8" t="str">
        <f>'Technical - Reference'!A4</f>
        <v>Technical</v>
      </c>
      <c r="E6" s="8" t="str">
        <f>IF('Technical - Reference'!B4="","",'Technical - Reference'!B4)</f>
        <v/>
      </c>
      <c r="F6" s="8" t="str">
        <f>IF('Technical - Reference'!C4="","",'Technical - Reference'!C4)</f>
        <v/>
      </c>
      <c r="G6" s="62" t="str">
        <f>IF('Technical - Reference'!D4="","",'Technical - Reference'!D4)</f>
        <v/>
      </c>
      <c r="H6" s="8" t="str">
        <f>'Technical - Reference'!E4</f>
        <v>Not assessed</v>
      </c>
      <c r="I6" s="62" t="str">
        <f>IF('Technical - Reference'!F4="","",'Technical - Reference'!F4)</f>
        <v/>
      </c>
      <c r="J6" s="8" t="str">
        <f t="shared" ref="J6:J13" si="0">IF(COUNT(E6:F6)=0,"Not assessed",IF(COUNT(E6:F6)&lt;2,"One View Only",IF(ABS(E6-F6)=0,"Aligned",IF(ABS(E6-F6)&lt;1,"Minor Difference",IF(ABS(E6-F6)&lt;1.5,"Discuss","Priority Discussion")))))</f>
        <v>Not assessed</v>
      </c>
    </row>
    <row r="7" spans="1:10" s="7" customFormat="1" ht="38.25">
      <c r="A7" s="9" t="s">
        <v>140</v>
      </c>
      <c r="B7" s="12" t="str">
        <f>IF(HOME!B9="","",HOME!B9)</f>
        <v/>
      </c>
      <c r="C7" s="8"/>
      <c r="D7" s="8" t="str">
        <f>'Technical - Reference'!A5</f>
        <v>Tactical &amp; Decision-Making</v>
      </c>
      <c r="E7" s="8" t="str">
        <f>IF('Technical - Reference'!B5="","",'Technical - Reference'!B5)</f>
        <v/>
      </c>
      <c r="F7" s="8" t="str">
        <f>IF('Technical - Reference'!C5="","",'Technical - Reference'!C5)</f>
        <v/>
      </c>
      <c r="G7" s="62" t="str">
        <f>IF('Technical - Reference'!D5="","",'Technical - Reference'!D5)</f>
        <v/>
      </c>
      <c r="H7" s="8" t="str">
        <f>'Technical - Reference'!E5</f>
        <v>Not assessed</v>
      </c>
      <c r="I7" s="62" t="str">
        <f>IF('Technical - Reference'!F5="","",'Technical - Reference'!F5)</f>
        <v/>
      </c>
      <c r="J7" s="8" t="str">
        <f t="shared" si="0"/>
        <v>Not assessed</v>
      </c>
    </row>
    <row r="8" spans="1:10" s="7" customFormat="1">
      <c r="A8" s="9" t="s">
        <v>12</v>
      </c>
      <c r="B8" s="12" t="str">
        <f>IF(HOME!B10="","",HOME!B10)</f>
        <v/>
      </c>
      <c r="C8" s="8"/>
      <c r="D8" s="8" t="str">
        <f>'Technical - Reference'!A6</f>
        <v>Physical</v>
      </c>
      <c r="E8" s="8" t="str">
        <f>IF('Technical - Reference'!B6="","",'Technical - Reference'!B6)</f>
        <v/>
      </c>
      <c r="F8" s="8" t="str">
        <f>IF('Technical - Reference'!C6="","",'Technical - Reference'!C6)</f>
        <v/>
      </c>
      <c r="G8" s="62" t="str">
        <f>IF('Technical - Reference'!D6="","",'Technical - Reference'!D6)</f>
        <v/>
      </c>
      <c r="H8" s="8" t="str">
        <f>'Technical - Reference'!E6</f>
        <v>Not assessed</v>
      </c>
      <c r="I8" s="62" t="str">
        <f>IF('Technical - Reference'!F6="","",'Technical - Reference'!F6)</f>
        <v/>
      </c>
      <c r="J8" s="8" t="str">
        <f t="shared" si="0"/>
        <v>Not assessed</v>
      </c>
    </row>
    <row r="9" spans="1:10" s="7" customFormat="1">
      <c r="A9" s="9" t="s">
        <v>14</v>
      </c>
      <c r="B9" s="63" t="str">
        <f>IF(HOME!B11="","",HOME!B11)</f>
        <v/>
      </c>
      <c r="C9" s="8"/>
      <c r="D9" s="8" t="str">
        <f>'Technical - Reference'!A7</f>
        <v>Psychological</v>
      </c>
      <c r="E9" s="8" t="str">
        <f>IF('Technical - Reference'!B7="","",'Technical - Reference'!B7)</f>
        <v/>
      </c>
      <c r="F9" s="8" t="str">
        <f>IF('Technical - Reference'!C7="","",'Technical - Reference'!C7)</f>
        <v/>
      </c>
      <c r="G9" s="62" t="str">
        <f>IF('Technical - Reference'!D7="","",'Technical - Reference'!D7)</f>
        <v/>
      </c>
      <c r="H9" s="8" t="str">
        <f>'Technical - Reference'!E7</f>
        <v>Not assessed</v>
      </c>
      <c r="I9" s="62" t="str">
        <f>IF('Technical - Reference'!F7="","",'Technical - Reference'!F7)</f>
        <v/>
      </c>
      <c r="J9" s="8" t="str">
        <f t="shared" si="0"/>
        <v>Not assessed</v>
      </c>
    </row>
    <row r="10" spans="1:10" s="7" customFormat="1" ht="25.5">
      <c r="A10" s="9" t="s">
        <v>3</v>
      </c>
      <c r="B10" s="15">
        <f>COUNT('Holistic Profile'!$D$5:$D$20)</f>
        <v>0</v>
      </c>
      <c r="C10" s="8"/>
      <c r="D10" s="8" t="str">
        <f>'Technical - Reference'!A8</f>
        <v>Social &amp; Cultural</v>
      </c>
      <c r="E10" s="8" t="str">
        <f>IF('Technical - Reference'!B8="","",'Technical - Reference'!B8)</f>
        <v/>
      </c>
      <c r="F10" s="8" t="str">
        <f>IF('Technical - Reference'!C8="","",'Technical - Reference'!C8)</f>
        <v/>
      </c>
      <c r="G10" s="62" t="str">
        <f>IF('Technical - Reference'!D8="","",'Technical - Reference'!D8)</f>
        <v/>
      </c>
      <c r="H10" s="8" t="str">
        <f>'Technical - Reference'!E8</f>
        <v>Not assessed</v>
      </c>
      <c r="I10" s="62" t="str">
        <f>IF('Technical - Reference'!F8="","",'Technical - Reference'!F8)</f>
        <v/>
      </c>
      <c r="J10" s="8" t="str">
        <f t="shared" si="0"/>
        <v>Not assessed</v>
      </c>
    </row>
    <row r="11" spans="1:10" s="7" customFormat="1" ht="38.25">
      <c r="A11" s="9" t="s">
        <v>5</v>
      </c>
      <c r="B11" s="15">
        <f>COUNT('Holistic Profile'!$E$5:$E$20)</f>
        <v>0</v>
      </c>
      <c r="C11" s="8"/>
      <c r="D11" s="8" t="str">
        <f>'Technical - Reference'!A9</f>
        <v>Lifestyle, Education &amp; Career</v>
      </c>
      <c r="E11" s="8" t="str">
        <f>IF('Technical - Reference'!B9="","",'Technical - Reference'!B9)</f>
        <v/>
      </c>
      <c r="F11" s="8" t="str">
        <f>IF('Technical - Reference'!C9="","",'Technical - Reference'!C9)</f>
        <v/>
      </c>
      <c r="G11" s="62" t="str">
        <f>IF('Technical - Reference'!D9="","",'Technical - Reference'!D9)</f>
        <v/>
      </c>
      <c r="H11" s="8" t="str">
        <f>'Technical - Reference'!E9</f>
        <v>Not assessed</v>
      </c>
      <c r="I11" s="62" t="str">
        <f>IF('Technical - Reference'!F9="","",'Technical - Reference'!F9)</f>
        <v/>
      </c>
      <c r="J11" s="8" t="str">
        <f t="shared" si="0"/>
        <v>Not assessed</v>
      </c>
    </row>
    <row r="12" spans="1:10" s="7" customFormat="1" ht="38.25">
      <c r="A12" s="9" t="s">
        <v>7</v>
      </c>
      <c r="B12" s="15">
        <f>COUNTIFS('Holistic Profile'!$D$5:$D$20,"&gt;0",'Holistic Profile'!$E$5:$E$20,"&gt;0")</f>
        <v>0</v>
      </c>
      <c r="C12" s="8"/>
      <c r="D12" s="8" t="str">
        <f>'Technical - Reference'!A10</f>
        <v>Health, Recovery &amp; Welfare</v>
      </c>
      <c r="E12" s="8" t="str">
        <f>IF('Technical - Reference'!B10="","",'Technical - Reference'!B10)</f>
        <v/>
      </c>
      <c r="F12" s="8" t="str">
        <f>IF('Technical - Reference'!C10="","",'Technical - Reference'!C10)</f>
        <v/>
      </c>
      <c r="G12" s="62" t="str">
        <f>IF('Technical - Reference'!D10="","",'Technical - Reference'!D10)</f>
        <v/>
      </c>
      <c r="H12" s="8" t="str">
        <f>'Technical - Reference'!E10</f>
        <v>Not assessed</v>
      </c>
      <c r="I12" s="62" t="str">
        <f>IF('Technical - Reference'!F10="","",'Technical - Reference'!F10)</f>
        <v/>
      </c>
      <c r="J12" s="8" t="str">
        <f t="shared" si="0"/>
        <v>Not assessed</v>
      </c>
    </row>
    <row r="13" spans="1:10" s="7" customFormat="1" ht="38.25">
      <c r="A13" s="9" t="s">
        <v>17</v>
      </c>
      <c r="B13" s="12" t="str">
        <f>IF(B12&lt;16,"Complete the 16 two-view statements",IF(COUNTIF('Support &amp; Welfare Flags'!$F$5:$F$9,"Follow Up")&gt;0,"Profile complete — support follow-up required","Profile complete — discuss and agree priorities"))</f>
        <v>Complete the 16 two-view statements</v>
      </c>
      <c r="C13" s="8"/>
      <c r="D13" s="8" t="str">
        <f>'Technical - Reference'!A11</f>
        <v>Values &amp; Personal Responsibility</v>
      </c>
      <c r="E13" s="8" t="str">
        <f>IF('Technical - Reference'!B11="","",'Technical - Reference'!B11)</f>
        <v/>
      </c>
      <c r="F13" s="8" t="str">
        <f>IF('Technical - Reference'!C11="","",'Technical - Reference'!C11)</f>
        <v/>
      </c>
      <c r="G13" s="62" t="str">
        <f>IF('Technical - Reference'!D11="","",'Technical - Reference'!D11)</f>
        <v/>
      </c>
      <c r="H13" s="8" t="str">
        <f>'Technical - Reference'!E11</f>
        <v>Not assessed</v>
      </c>
      <c r="I13" s="62" t="str">
        <f>IF('Technical - Reference'!F11="","",'Technical - Reference'!F11)</f>
        <v/>
      </c>
      <c r="J13" s="8" t="str">
        <f t="shared" si="0"/>
        <v>Not assessed</v>
      </c>
    </row>
    <row r="14" spans="1:10" s="7" customFormat="1">
      <c r="A14" s="8"/>
      <c r="B14" s="8"/>
      <c r="C14" s="8"/>
      <c r="D14" s="8"/>
      <c r="E14" s="8"/>
      <c r="F14" s="8"/>
      <c r="G14" s="8"/>
      <c r="H14" s="8"/>
      <c r="I14" s="8"/>
      <c r="J14" s="8"/>
    </row>
    <row r="15" spans="1:10" s="7" customFormat="1" ht="25.5">
      <c r="A15" s="67" t="s">
        <v>141</v>
      </c>
      <c r="B15" s="11"/>
      <c r="C15" s="11"/>
      <c r="D15" s="8"/>
      <c r="E15" s="10" t="s">
        <v>142</v>
      </c>
      <c r="F15" s="11"/>
      <c r="G15" s="11"/>
      <c r="H15" s="8"/>
      <c r="I15" s="10" t="s">
        <v>143</v>
      </c>
      <c r="J15" s="11"/>
    </row>
    <row r="16" spans="1:10" s="7" customFormat="1" ht="25.5" customHeight="1">
      <c r="A16" s="9" t="s">
        <v>144</v>
      </c>
      <c r="B16" s="9" t="s">
        <v>59</v>
      </c>
      <c r="C16" s="9" t="s">
        <v>136</v>
      </c>
      <c r="D16" s="64"/>
      <c r="E16" s="9" t="s">
        <v>144</v>
      </c>
      <c r="F16" s="9" t="s">
        <v>59</v>
      </c>
      <c r="G16" s="9" t="s">
        <v>136</v>
      </c>
      <c r="H16" s="64"/>
      <c r="I16" s="9" t="s">
        <v>144</v>
      </c>
      <c r="J16" s="9" t="s">
        <v>59</v>
      </c>
    </row>
    <row r="17" spans="1:10" s="7" customFormat="1">
      <c r="A17" s="13">
        <v>1</v>
      </c>
      <c r="B17" s="8" t="str">
        <f>IFERROR(INDEX('Technical - Reference'!$A$4:$A$11,MATCH(A17,'Technical - Reference'!$G$4:$G$11,0)),"")</f>
        <v/>
      </c>
      <c r="C17" s="62" t="str">
        <f>IF(B17="","",INDEX('Technical - Reference'!$D$4:$D$11,MATCH(A17,'Technical - Reference'!$G$4:$G$11,0)))</f>
        <v/>
      </c>
      <c r="D17" s="8"/>
      <c r="E17" s="13">
        <v>1</v>
      </c>
      <c r="F17" s="8" t="str">
        <f>IFERROR(INDEX('Technical - Reference'!$A$4:$A$11,MATCH(E17,'Technical - Reference'!$H$4:$H$11,0)),"")</f>
        <v/>
      </c>
      <c r="G17" s="62" t="str">
        <f>IF(F17="","",INDEX('Technical - Reference'!$D$4:$D$11,MATCH(E17,'Technical - Reference'!$H$4:$H$11,0)))</f>
        <v/>
      </c>
      <c r="H17" s="8"/>
      <c r="I17" s="8">
        <v>1</v>
      </c>
      <c r="J17" s="8" t="str">
        <f>IFERROR(IF(INDEX('Technical - Reference'!$F$4:$F$11,MATCH(I17,'Technical - Reference'!$I$4:$I$11,0))=0,"",INDEX('Technical - Reference'!$A$4:$A$11,MATCH(I17,'Technical - Reference'!$I$4:$I$11,0))),"")</f>
        <v/>
      </c>
    </row>
    <row r="18" spans="1:10" s="7" customFormat="1">
      <c r="A18" s="13">
        <v>2</v>
      </c>
      <c r="B18" s="8" t="str">
        <f>IFERROR(INDEX('Technical - Reference'!$A$4:$A$11,MATCH(A18,'Technical - Reference'!$G$4:$G$11,0)),"")</f>
        <v/>
      </c>
      <c r="C18" s="62" t="str">
        <f>IF(B18="","",INDEX('Technical - Reference'!$D$4:$D$11,MATCH(A18,'Technical - Reference'!$G$4:$G$11,0)))</f>
        <v/>
      </c>
      <c r="D18" s="8"/>
      <c r="E18" s="13">
        <v>2</v>
      </c>
      <c r="F18" s="8" t="str">
        <f>IFERROR(INDEX('Technical - Reference'!$A$4:$A$11,MATCH(E18,'Technical - Reference'!$H$4:$H$11,0)),"")</f>
        <v/>
      </c>
      <c r="G18" s="62" t="str">
        <f>IF(F18="","",INDEX('Technical - Reference'!$D$4:$D$11,MATCH(E18,'Technical - Reference'!$H$4:$H$11,0)))</f>
        <v/>
      </c>
      <c r="H18" s="8"/>
      <c r="I18" s="8">
        <v>2</v>
      </c>
      <c r="J18" s="8" t="str">
        <f>IFERROR(IF(INDEX('Technical - Reference'!$F$4:$F$11,MATCH(I18,'Technical - Reference'!$I$4:$I$11,0))=0,"",INDEX('Technical - Reference'!$A$4:$A$11,MATCH(I18,'Technical - Reference'!$I$4:$I$11,0))),"")</f>
        <v/>
      </c>
    </row>
    <row r="19" spans="1:10" s="7" customFormat="1">
      <c r="A19" s="13">
        <v>3</v>
      </c>
      <c r="B19" s="8" t="str">
        <f>IFERROR(INDEX('Technical - Reference'!$A$4:$A$11,MATCH(A19,'Technical - Reference'!$G$4:$G$11,0)),"")</f>
        <v/>
      </c>
      <c r="C19" s="62" t="str">
        <f>IF(B19="","",INDEX('Technical - Reference'!$D$4:$D$11,MATCH(A19,'Technical - Reference'!$G$4:$G$11,0)))</f>
        <v/>
      </c>
      <c r="D19" s="8"/>
      <c r="E19" s="13">
        <v>3</v>
      </c>
      <c r="F19" s="8" t="str">
        <f>IFERROR(INDEX('Technical - Reference'!$A$4:$A$11,MATCH(E19,'Technical - Reference'!$H$4:$H$11,0)),"")</f>
        <v/>
      </c>
      <c r="G19" s="62" t="str">
        <f>IF(F19="","",INDEX('Technical - Reference'!$D$4:$D$11,MATCH(E19,'Technical - Reference'!$H$4:$H$11,0)))</f>
        <v/>
      </c>
      <c r="H19" s="8"/>
      <c r="I19" s="8">
        <v>3</v>
      </c>
      <c r="J19" s="8" t="str">
        <f>IFERROR(IF(INDEX('Technical - Reference'!$F$4:$F$11,MATCH(I19,'Technical - Reference'!$I$4:$I$11,0))=0,"",INDEX('Technical - Reference'!$A$4:$A$11,MATCH(I19,'Technical - Reference'!$I$4:$I$11,0))),"")</f>
        <v/>
      </c>
    </row>
    <row r="20" spans="1:10" s="7" customFormat="1">
      <c r="A20" s="8"/>
      <c r="B20" s="8"/>
      <c r="C20" s="8"/>
      <c r="D20" s="8"/>
      <c r="E20" s="13"/>
      <c r="F20" s="8"/>
      <c r="G20" s="8"/>
      <c r="H20" s="8"/>
      <c r="I20" s="8"/>
      <c r="J20" s="8"/>
    </row>
    <row r="21" spans="1:10" s="7" customFormat="1">
      <c r="A21" s="66" t="s">
        <v>145</v>
      </c>
      <c r="B21" s="12"/>
      <c r="C21" s="12"/>
      <c r="D21" s="67" t="s">
        <v>146</v>
      </c>
      <c r="E21" s="11"/>
      <c r="F21" s="11"/>
      <c r="G21" s="11"/>
      <c r="H21" s="11"/>
      <c r="I21" s="11"/>
      <c r="J21" s="11"/>
    </row>
    <row r="22" spans="1:10" s="7" customFormat="1" ht="25.5">
      <c r="A22" s="9" t="s">
        <v>147</v>
      </c>
      <c r="B22" s="15">
        <f>COUNTIF('Support &amp; Welfare Flags'!$F$5:$F$9,"Follow Up")</f>
        <v>0</v>
      </c>
      <c r="C22" s="8"/>
      <c r="D22" s="9" t="s">
        <v>148</v>
      </c>
      <c r="E22" s="9" t="s">
        <v>149</v>
      </c>
      <c r="F22" s="9" t="s">
        <v>150</v>
      </c>
      <c r="G22" s="9" t="s">
        <v>151</v>
      </c>
      <c r="H22" s="9" t="s">
        <v>152</v>
      </c>
      <c r="I22" s="9" t="s">
        <v>153</v>
      </c>
      <c r="J22" s="9" t="s">
        <v>154</v>
      </c>
    </row>
    <row r="23" spans="1:10" s="7" customFormat="1" ht="51">
      <c r="A23" s="9" t="s">
        <v>155</v>
      </c>
      <c r="B23" s="12" t="s">
        <v>156</v>
      </c>
      <c r="C23" s="8"/>
      <c r="D23" s="13">
        <v>1</v>
      </c>
      <c r="E23" s="12" t="str">
        <f>IFERROR(INDEX($B$17:$B$19,D23),"")</f>
        <v/>
      </c>
      <c r="F23" s="68"/>
      <c r="G23" s="68"/>
      <c r="H23" s="68"/>
      <c r="I23" s="68"/>
      <c r="J23" s="68"/>
    </row>
    <row r="24" spans="1:10" s="7" customFormat="1" ht="38.25">
      <c r="A24" s="9" t="s">
        <v>157</v>
      </c>
      <c r="B24" s="12" t="s">
        <v>158</v>
      </c>
      <c r="C24" s="8"/>
      <c r="D24" s="13">
        <v>2</v>
      </c>
      <c r="E24" s="12" t="str">
        <f>IFERROR(INDEX($B$17:$B$19,D24),"")</f>
        <v/>
      </c>
      <c r="F24" s="68"/>
      <c r="G24" s="68"/>
      <c r="H24" s="68"/>
      <c r="I24" s="68"/>
      <c r="J24" s="68"/>
    </row>
    <row r="25" spans="1:10" s="7" customFormat="1" ht="48" customHeight="1">
      <c r="A25" s="8"/>
      <c r="B25" s="8"/>
      <c r="C25" s="8"/>
      <c r="D25" s="13">
        <v>3</v>
      </c>
      <c r="E25" s="12" t="str">
        <f>IFERROR(INDEX($B$17:$B$19,D25),"")</f>
        <v/>
      </c>
      <c r="F25" s="68"/>
      <c r="G25" s="68"/>
      <c r="H25" s="68"/>
      <c r="I25" s="68"/>
      <c r="J25" s="68"/>
    </row>
    <row r="26" spans="1:10" s="7" customFormat="1">
      <c r="A26" s="8"/>
      <c r="B26" s="8"/>
      <c r="C26" s="8"/>
      <c r="D26" s="8"/>
      <c r="E26" s="8"/>
      <c r="F26" s="8"/>
      <c r="G26" s="8"/>
      <c r="H26" s="8"/>
      <c r="I26" s="8"/>
      <c r="J26" s="8"/>
    </row>
    <row r="27" spans="1:10" s="7" customFormat="1" ht="24" customHeight="1">
      <c r="A27" s="65" t="s">
        <v>159</v>
      </c>
      <c r="B27" s="65"/>
      <c r="C27" s="65"/>
      <c r="D27" s="65"/>
      <c r="E27" s="65"/>
      <c r="F27" s="65"/>
      <c r="G27" s="65"/>
      <c r="H27" s="65"/>
      <c r="I27" s="65"/>
      <c r="J27" s="65"/>
    </row>
    <row r="28" spans="1:10" s="7" customFormat="1">
      <c r="A28" s="8"/>
      <c r="B28" s="8"/>
      <c r="C28" s="8"/>
      <c r="D28" s="8"/>
      <c r="E28" s="8"/>
      <c r="F28" s="8"/>
      <c r="G28" s="8"/>
      <c r="H28" s="8"/>
      <c r="I28" s="8"/>
      <c r="J28" s="8"/>
    </row>
    <row r="29" spans="1:10">
      <c r="A29" s="1"/>
      <c r="B29" s="1"/>
      <c r="C29" s="1"/>
      <c r="D29" s="1"/>
      <c r="E29" s="1"/>
      <c r="F29" s="1"/>
      <c r="G29" s="1"/>
      <c r="H29" s="1"/>
      <c r="I29" s="1"/>
      <c r="J29" s="1"/>
    </row>
  </sheetData>
  <sheetProtection sheet="1" objects="1" scenarios="1"/>
  <conditionalFormatting sqref="G6:G13">
    <cfRule type="dataBar" priority="5">
      <dataBar>
        <cfvo type="min"/>
        <cfvo type="max"/>
        <color rgb="FFA02B93"/>
      </dataBar>
    </cfRule>
    <cfRule type="dataBar" priority="6">
      <dataBar>
        <cfvo type="min"/>
        <cfvo type="max"/>
        <color rgb="FFA02B93"/>
      </dataBar>
      <extLst>
        <ext xmlns:x14="http://schemas.microsoft.com/office/spreadsheetml/2009/9/main" uri="{B025F937-C7B1-47D3-B67F-A62EFF666E3E}">
          <x14:id>{9725B301-5BCE-5050-8D86-9A9660B04212}</x14:id>
        </ext>
      </extLst>
    </cfRule>
  </conditionalFormatting>
  <conditionalFormatting sqref="H6:H13">
    <cfRule type="expression" dxfId="3" priority="1">
      <formula>$H6="Clear Strength"</formula>
    </cfRule>
    <cfRule type="expression" dxfId="2" priority="2">
      <formula>$H6="Priority Development"</formula>
    </cfRule>
  </conditionalFormatting>
  <conditionalFormatting sqref="J6:J13">
    <cfRule type="expression" dxfId="1" priority="3">
      <formula>$J6="Priority Discussion"</formula>
    </cfRule>
    <cfRule type="expression" dxfId="0" priority="4">
      <formula>$J6="Aligned"</formula>
    </cfRule>
  </conditionalFormatting>
  <dataValidations count="1">
    <dataValidation type="list" sqref="H23:I25" xr:uid="{00000000-0002-0000-0300-000000000000}">
      <formula1>"Yes,No"</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9725B301-5BCE-5050-8D86-9A9660B04212}">
            <x14:dataBar>
              <x14:cfvo type="min"/>
              <x14:cfvo type="max"/>
              <x14:negativeFillColor auto="1"/>
              <x14:axisColor auto="1"/>
            </x14:dataBar>
          </x14:cfRule>
          <xm:sqref>G6:G13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
  <sheetViews>
    <sheetView workbookViewId="0"/>
  </sheetViews>
  <sheetFormatPr defaultRowHeight="14.25"/>
  <cols>
    <col min="1" max="1" width="32" customWidth="1"/>
    <col min="2" max="4" width="15" customWidth="1"/>
    <col min="5" max="5" width="24" customWidth="1"/>
    <col min="6" max="6" width="18" customWidth="1"/>
    <col min="7" max="7" width="16" customWidth="1"/>
    <col min="8" max="8" width="14" customWidth="1"/>
    <col min="9" max="9" width="12" customWidth="1"/>
    <col min="10" max="10" width="18" customWidth="1"/>
  </cols>
  <sheetData>
    <row r="1" spans="1:10">
      <c r="A1" s="4" t="s">
        <v>160</v>
      </c>
      <c r="B1" s="3"/>
      <c r="C1" s="3"/>
      <c r="D1" s="3"/>
      <c r="E1" s="3"/>
      <c r="F1" s="3"/>
      <c r="G1" s="3"/>
      <c r="H1" s="3"/>
      <c r="I1" s="3"/>
      <c r="J1" s="3"/>
    </row>
    <row r="2" spans="1:10">
      <c r="A2" s="2"/>
      <c r="B2" s="2"/>
      <c r="C2" s="2"/>
      <c r="D2" s="2"/>
      <c r="E2" s="2"/>
      <c r="F2" s="2"/>
      <c r="G2" s="2"/>
      <c r="H2" s="2"/>
      <c r="I2" s="2"/>
      <c r="J2" s="2"/>
    </row>
    <row r="3" spans="1:10">
      <c r="A3" s="5" t="s">
        <v>59</v>
      </c>
      <c r="B3" s="5" t="s">
        <v>134</v>
      </c>
      <c r="C3" s="5" t="s">
        <v>135</v>
      </c>
      <c r="D3" s="5" t="s">
        <v>136</v>
      </c>
      <c r="E3" s="5" t="s">
        <v>17</v>
      </c>
      <c r="F3" s="5" t="s">
        <v>161</v>
      </c>
      <c r="G3" s="5" t="s">
        <v>162</v>
      </c>
      <c r="H3" s="5" t="s">
        <v>163</v>
      </c>
      <c r="I3" s="5" t="s">
        <v>164</v>
      </c>
      <c r="J3" s="5" t="s">
        <v>165</v>
      </c>
    </row>
    <row r="4" spans="1:10">
      <c r="A4" s="2" t="s">
        <v>70</v>
      </c>
      <c r="B4" s="2" t="str">
        <f>IFERROR(AVERAGEIF('Holistic Profile'!$B$5:$B$20,A4,'Holistic Profile'!$D$5:$D$20),"")</f>
        <v/>
      </c>
      <c r="C4" s="2" t="str">
        <f>IFERROR(AVERAGEIF('Holistic Profile'!$B$5:$B$20,A4,'Holistic Profile'!$E$5:$E$20),"")</f>
        <v/>
      </c>
      <c r="D4" s="2" t="str">
        <f>IFERROR(AVERAGEIF('Holistic Profile'!$B$5:$B$20,A4,'Holistic Profile'!$F$5:$F$20),"")</f>
        <v/>
      </c>
      <c r="E4" s="2" t="str">
        <f t="shared" ref="E4:E11" si="0">IF(D4="","Not assessed",IF(D4&lt;2,"Priority Development",IF(D4&lt;3,"Developing",IF(D4&lt;3.5,"Established / Consistent","Clear Strength"))))</f>
        <v>Not assessed</v>
      </c>
      <c r="F4" s="2" t="str">
        <f t="shared" ref="F4:F11" si="1">IF(OR(B4="",C4=""),"",ABS(B4-C4))</f>
        <v/>
      </c>
      <c r="G4" s="2" t="str">
        <f>IF(OR(D4="",D4&gt;=3),"",COUNTIF($D$4:$D$11,"&lt;"&amp;D4)+COUNTIFS($D$4:D4,D4))</f>
        <v/>
      </c>
      <c r="H4" s="2" t="str">
        <f>IF(OR(D4="",D4&lt;3),"",COUNTIF($D$4:$D$11,"&gt;"&amp;D4)+COUNTIFS($D$4:D4,D4))</f>
        <v/>
      </c>
      <c r="I4" s="2" t="str">
        <f>IF(OR(F4="",F4=0),"",COUNTIF($F$4:$F$11,"&gt;"&amp;F4)+COUNTIFS($F$4:F4,F4))</f>
        <v/>
      </c>
      <c r="J4" s="2">
        <f>COUNTIFS('Holistic Profile'!$B$5:$B$20,A4,'Holistic Profile'!$F$5:$F$20,"&gt;0")</f>
        <v>0</v>
      </c>
    </row>
    <row r="5" spans="1:10">
      <c r="A5" s="2" t="s">
        <v>75</v>
      </c>
      <c r="B5" s="2" t="str">
        <f>IFERROR(AVERAGEIF('Holistic Profile'!$B$5:$B$20,A5,'Holistic Profile'!$D$5:$D$20),"")</f>
        <v/>
      </c>
      <c r="C5" s="2" t="str">
        <f>IFERROR(AVERAGEIF('Holistic Profile'!$B$5:$B$20,A5,'Holistic Profile'!$E$5:$E$20),"")</f>
        <v/>
      </c>
      <c r="D5" s="2" t="str">
        <f>IFERROR(AVERAGEIF('Holistic Profile'!$B$5:$B$20,A5,'Holistic Profile'!$F$5:$F$20),"")</f>
        <v/>
      </c>
      <c r="E5" s="2" t="str">
        <f t="shared" si="0"/>
        <v>Not assessed</v>
      </c>
      <c r="F5" s="2" t="str">
        <f t="shared" si="1"/>
        <v/>
      </c>
      <c r="G5" s="2" t="str">
        <f>IF(OR(D5="",D5&gt;=3),"",COUNTIF($D$4:$D$11,"&lt;"&amp;D5)+COUNTIFS($D$4:D5,D5))</f>
        <v/>
      </c>
      <c r="H5" s="2" t="str">
        <f>IF(OR(D5="",D5&lt;3),"",COUNTIF($D$4:$D$11,"&gt;"&amp;D5)+COUNTIFS($D$4:D5,D5))</f>
        <v/>
      </c>
      <c r="I5" s="2" t="str">
        <f>IF(OR(F5="",F5=0),"",COUNTIF($F$4:$F$11,"&gt;"&amp;F5)+COUNTIFS($F$4:F5,F5))</f>
        <v/>
      </c>
      <c r="J5" s="2">
        <f>COUNTIFS('Holistic Profile'!$B$5:$B$20,A5,'Holistic Profile'!$F$5:$F$20,"&gt;0")</f>
        <v>0</v>
      </c>
    </row>
    <row r="6" spans="1:10">
      <c r="A6" s="2" t="s">
        <v>80</v>
      </c>
      <c r="B6" s="2" t="str">
        <f>IFERROR(AVERAGEIF('Holistic Profile'!$B$5:$B$20,A6,'Holistic Profile'!$D$5:$D$20),"")</f>
        <v/>
      </c>
      <c r="C6" s="2" t="str">
        <f>IFERROR(AVERAGEIF('Holistic Profile'!$B$5:$B$20,A6,'Holistic Profile'!$E$5:$E$20),"")</f>
        <v/>
      </c>
      <c r="D6" s="2" t="str">
        <f>IFERROR(AVERAGEIF('Holistic Profile'!$B$5:$B$20,A6,'Holistic Profile'!$F$5:$F$20),"")</f>
        <v/>
      </c>
      <c r="E6" s="2" t="str">
        <f t="shared" si="0"/>
        <v>Not assessed</v>
      </c>
      <c r="F6" s="2" t="str">
        <f t="shared" si="1"/>
        <v/>
      </c>
      <c r="G6" s="2" t="str">
        <f>IF(OR(D6="",D6&gt;=3),"",COUNTIF($D$4:$D$11,"&lt;"&amp;D6)+COUNTIFS($D$4:D6,D6))</f>
        <v/>
      </c>
      <c r="H6" s="2" t="str">
        <f>IF(OR(D6="",D6&lt;3),"",COUNTIF($D$4:$D$11,"&gt;"&amp;D6)+COUNTIFS($D$4:D6,D6))</f>
        <v/>
      </c>
      <c r="I6" s="2" t="str">
        <f>IF(OR(F6="",F6=0),"",COUNTIF($F$4:$F$11,"&gt;"&amp;F6)+COUNTIFS($F$4:F6,F6))</f>
        <v/>
      </c>
      <c r="J6" s="2">
        <f>COUNTIFS('Holistic Profile'!$B$5:$B$20,A6,'Holistic Profile'!$F$5:$F$20,"&gt;0")</f>
        <v>0</v>
      </c>
    </row>
    <row r="7" spans="1:10">
      <c r="A7" s="2" t="s">
        <v>85</v>
      </c>
      <c r="B7" s="2" t="str">
        <f>IFERROR(AVERAGEIF('Holistic Profile'!$B$5:$B$20,A7,'Holistic Profile'!$D$5:$D$20),"")</f>
        <v/>
      </c>
      <c r="C7" s="2" t="str">
        <f>IFERROR(AVERAGEIF('Holistic Profile'!$B$5:$B$20,A7,'Holistic Profile'!$E$5:$E$20),"")</f>
        <v/>
      </c>
      <c r="D7" s="2" t="str">
        <f>IFERROR(AVERAGEIF('Holistic Profile'!$B$5:$B$20,A7,'Holistic Profile'!$F$5:$F$20),"")</f>
        <v/>
      </c>
      <c r="E7" s="2" t="str">
        <f t="shared" si="0"/>
        <v>Not assessed</v>
      </c>
      <c r="F7" s="2" t="str">
        <f t="shared" si="1"/>
        <v/>
      </c>
      <c r="G7" s="2" t="str">
        <f>IF(OR(D7="",D7&gt;=3),"",COUNTIF($D$4:$D$11,"&lt;"&amp;D7)+COUNTIFS($D$4:D7,D7))</f>
        <v/>
      </c>
      <c r="H7" s="2" t="str">
        <f>IF(OR(D7="",D7&lt;3),"",COUNTIF($D$4:$D$11,"&gt;"&amp;D7)+COUNTIFS($D$4:D7,D7))</f>
        <v/>
      </c>
      <c r="I7" s="2" t="str">
        <f>IF(OR(F7="",F7=0),"",COUNTIF($F$4:$F$11,"&gt;"&amp;F7)+COUNTIFS($F$4:F7,F7))</f>
        <v/>
      </c>
      <c r="J7" s="2">
        <f>COUNTIFS('Holistic Profile'!$B$5:$B$20,A7,'Holistic Profile'!$F$5:$F$20,"&gt;0")</f>
        <v>0</v>
      </c>
    </row>
    <row r="8" spans="1:10">
      <c r="A8" s="2" t="s">
        <v>90</v>
      </c>
      <c r="B8" s="2" t="str">
        <f>IFERROR(AVERAGEIF('Holistic Profile'!$B$5:$B$20,A8,'Holistic Profile'!$D$5:$D$20),"")</f>
        <v/>
      </c>
      <c r="C8" s="2" t="str">
        <f>IFERROR(AVERAGEIF('Holistic Profile'!$B$5:$B$20,A8,'Holistic Profile'!$E$5:$E$20),"")</f>
        <v/>
      </c>
      <c r="D8" s="2" t="str">
        <f>IFERROR(AVERAGEIF('Holistic Profile'!$B$5:$B$20,A8,'Holistic Profile'!$F$5:$F$20),"")</f>
        <v/>
      </c>
      <c r="E8" s="2" t="str">
        <f t="shared" si="0"/>
        <v>Not assessed</v>
      </c>
      <c r="F8" s="2" t="str">
        <f t="shared" si="1"/>
        <v/>
      </c>
      <c r="G8" s="2" t="str">
        <f>IF(OR(D8="",D8&gt;=3),"",COUNTIF($D$4:$D$11,"&lt;"&amp;D8)+COUNTIFS($D$4:D8,D8))</f>
        <v/>
      </c>
      <c r="H8" s="2" t="str">
        <f>IF(OR(D8="",D8&lt;3),"",COUNTIF($D$4:$D$11,"&gt;"&amp;D8)+COUNTIFS($D$4:D8,D8))</f>
        <v/>
      </c>
      <c r="I8" s="2" t="str">
        <f>IF(OR(F8="",F8=0),"",COUNTIF($F$4:$F$11,"&gt;"&amp;F8)+COUNTIFS($F$4:F8,F8))</f>
        <v/>
      </c>
      <c r="J8" s="2">
        <f>COUNTIFS('Holistic Profile'!$B$5:$B$20,A8,'Holistic Profile'!$F$5:$F$20,"&gt;0")</f>
        <v>0</v>
      </c>
    </row>
    <row r="9" spans="1:10">
      <c r="A9" s="2" t="s">
        <v>95</v>
      </c>
      <c r="B9" s="2" t="str">
        <f>IFERROR(AVERAGEIF('Holistic Profile'!$B$5:$B$20,A9,'Holistic Profile'!$D$5:$D$20),"")</f>
        <v/>
      </c>
      <c r="C9" s="2" t="str">
        <f>IFERROR(AVERAGEIF('Holistic Profile'!$B$5:$B$20,A9,'Holistic Profile'!$E$5:$E$20),"")</f>
        <v/>
      </c>
      <c r="D9" s="2" t="str">
        <f>IFERROR(AVERAGEIF('Holistic Profile'!$B$5:$B$20,A9,'Holistic Profile'!$F$5:$F$20),"")</f>
        <v/>
      </c>
      <c r="E9" s="2" t="str">
        <f t="shared" si="0"/>
        <v>Not assessed</v>
      </c>
      <c r="F9" s="2" t="str">
        <f t="shared" si="1"/>
        <v/>
      </c>
      <c r="G9" s="2" t="str">
        <f>IF(OR(D9="",D9&gt;=3),"",COUNTIF($D$4:$D$11,"&lt;"&amp;D9)+COUNTIFS($D$4:D9,D9))</f>
        <v/>
      </c>
      <c r="H9" s="2" t="str">
        <f>IF(OR(D9="",D9&lt;3),"",COUNTIF($D$4:$D$11,"&gt;"&amp;D9)+COUNTIFS($D$4:D9,D9))</f>
        <v/>
      </c>
      <c r="I9" s="2" t="str">
        <f>IF(OR(F9="",F9=0),"",COUNTIF($F$4:$F$11,"&gt;"&amp;F9)+COUNTIFS($F$4:F9,F9))</f>
        <v/>
      </c>
      <c r="J9" s="2">
        <f>COUNTIFS('Holistic Profile'!$B$5:$B$20,A9,'Holistic Profile'!$F$5:$F$20,"&gt;0")</f>
        <v>0</v>
      </c>
    </row>
    <row r="10" spans="1:10">
      <c r="A10" s="2" t="s">
        <v>100</v>
      </c>
      <c r="B10" s="2" t="str">
        <f>IFERROR(AVERAGEIF('Holistic Profile'!$B$5:$B$20,A10,'Holistic Profile'!$D$5:$D$20),"")</f>
        <v/>
      </c>
      <c r="C10" s="2" t="str">
        <f>IFERROR(AVERAGEIF('Holistic Profile'!$B$5:$B$20,A10,'Holistic Profile'!$E$5:$E$20),"")</f>
        <v/>
      </c>
      <c r="D10" s="2" t="str">
        <f>IFERROR(AVERAGEIF('Holistic Profile'!$B$5:$B$20,A10,'Holistic Profile'!$F$5:$F$20),"")</f>
        <v/>
      </c>
      <c r="E10" s="2" t="str">
        <f t="shared" si="0"/>
        <v>Not assessed</v>
      </c>
      <c r="F10" s="2" t="str">
        <f t="shared" si="1"/>
        <v/>
      </c>
      <c r="G10" s="2" t="str">
        <f>IF(OR(D10="",D10&gt;=3),"",COUNTIF($D$4:$D$11,"&lt;"&amp;D10)+COUNTIFS($D$4:D10,D10))</f>
        <v/>
      </c>
      <c r="H10" s="2" t="str">
        <f>IF(OR(D10="",D10&lt;3),"",COUNTIF($D$4:$D$11,"&gt;"&amp;D10)+COUNTIFS($D$4:D10,D10))</f>
        <v/>
      </c>
      <c r="I10" s="2" t="str">
        <f>IF(OR(F10="",F10=0),"",COUNTIF($F$4:$F$11,"&gt;"&amp;F10)+COUNTIFS($F$4:F10,F10))</f>
        <v/>
      </c>
      <c r="J10" s="2">
        <f>COUNTIFS('Holistic Profile'!$B$5:$B$20,A10,'Holistic Profile'!$F$5:$F$20,"&gt;0")</f>
        <v>0</v>
      </c>
    </row>
    <row r="11" spans="1:10">
      <c r="A11" s="2" t="s">
        <v>105</v>
      </c>
      <c r="B11" s="2" t="str">
        <f>IFERROR(AVERAGEIF('Holistic Profile'!$B$5:$B$20,A11,'Holistic Profile'!$D$5:$D$20),"")</f>
        <v/>
      </c>
      <c r="C11" s="2" t="str">
        <f>IFERROR(AVERAGEIF('Holistic Profile'!$B$5:$B$20,A11,'Holistic Profile'!$E$5:$E$20),"")</f>
        <v/>
      </c>
      <c r="D11" s="2" t="str">
        <f>IFERROR(AVERAGEIF('Holistic Profile'!$B$5:$B$20,A11,'Holistic Profile'!$F$5:$F$20),"")</f>
        <v/>
      </c>
      <c r="E11" s="2" t="str">
        <f t="shared" si="0"/>
        <v>Not assessed</v>
      </c>
      <c r="F11" s="2" t="str">
        <f t="shared" si="1"/>
        <v/>
      </c>
      <c r="G11" s="2" t="str">
        <f>IF(OR(D11="",D11&gt;=3),"",COUNTIF($D$4:$D$11,"&lt;"&amp;D11)+COUNTIFS($D$4:D11,D11))</f>
        <v/>
      </c>
      <c r="H11" s="2" t="str">
        <f>IF(OR(D11="",D11&lt;3),"",COUNTIF($D$4:$D$11,"&gt;"&amp;D11)+COUNTIFS($D$4:D11,D11))</f>
        <v/>
      </c>
      <c r="I11" s="2" t="str">
        <f>IF(OR(F11="",F11=0),"",COUNTIF($F$4:$F$11,"&gt;"&amp;F11)+COUNTIFS($F$4:F11,F11))</f>
        <v/>
      </c>
      <c r="J11" s="2">
        <f>COUNTIFS('Holistic Profile'!$B$5:$B$20,A11,'Holistic Profile'!$F$5:$F$20,"&gt;0")</f>
        <v>0</v>
      </c>
    </row>
    <row r="12" spans="1:10">
      <c r="A12" s="2"/>
      <c r="B12" s="2"/>
      <c r="C12" s="2"/>
      <c r="D12" s="2"/>
      <c r="E12" s="2"/>
      <c r="F12" s="2"/>
      <c r="G12" s="2"/>
      <c r="H12" s="2"/>
      <c r="I12" s="2"/>
      <c r="J12" s="2"/>
    </row>
    <row r="13" spans="1:10">
      <c r="A13" s="2"/>
      <c r="B13" s="2"/>
      <c r="C13" s="2"/>
      <c r="D13" s="2"/>
      <c r="E13" s="2"/>
      <c r="F13" s="2"/>
      <c r="G13" s="2"/>
      <c r="H13" s="2"/>
      <c r="I13" s="2"/>
      <c r="J13" s="2"/>
    </row>
    <row r="14" spans="1:10">
      <c r="A14" s="5" t="s">
        <v>39</v>
      </c>
      <c r="B14" s="5" t="s">
        <v>40</v>
      </c>
      <c r="C14" s="5" t="s">
        <v>166</v>
      </c>
      <c r="D14" s="5" t="s">
        <v>167</v>
      </c>
      <c r="E14" s="2"/>
      <c r="F14" s="2"/>
      <c r="G14" s="2"/>
      <c r="H14" s="2"/>
      <c r="I14" s="2"/>
      <c r="J14" s="2"/>
    </row>
    <row r="15" spans="1:10">
      <c r="A15" s="2">
        <v>1</v>
      </c>
      <c r="B15" s="2" t="s">
        <v>43</v>
      </c>
      <c r="C15" s="2" t="s">
        <v>168</v>
      </c>
      <c r="D15" s="2" t="s">
        <v>169</v>
      </c>
      <c r="E15" s="2"/>
      <c r="F15" s="2"/>
      <c r="G15" s="2"/>
      <c r="H15" s="2"/>
      <c r="I15" s="2"/>
      <c r="J15" s="2"/>
    </row>
    <row r="16" spans="1:10">
      <c r="A16" s="2">
        <v>2</v>
      </c>
      <c r="B16" s="2" t="s">
        <v>46</v>
      </c>
      <c r="C16" s="2" t="s">
        <v>170</v>
      </c>
      <c r="D16" s="2" t="s">
        <v>171</v>
      </c>
      <c r="E16" s="2"/>
      <c r="F16" s="2"/>
      <c r="G16" s="2"/>
      <c r="H16" s="2"/>
      <c r="I16" s="2"/>
      <c r="J16" s="2"/>
    </row>
    <row r="17" spans="1:10">
      <c r="A17" s="2">
        <v>3</v>
      </c>
      <c r="B17" s="2" t="s">
        <v>49</v>
      </c>
      <c r="C17" s="2" t="s">
        <v>172</v>
      </c>
      <c r="D17" s="2" t="s">
        <v>173</v>
      </c>
      <c r="E17" s="2"/>
      <c r="F17" s="2"/>
      <c r="G17" s="2"/>
      <c r="H17" s="2"/>
      <c r="I17" s="2"/>
      <c r="J17" s="2"/>
    </row>
    <row r="18" spans="1:10">
      <c r="A18" s="2">
        <v>4</v>
      </c>
      <c r="B18" s="2" t="s">
        <v>52</v>
      </c>
      <c r="C18" s="2" t="s">
        <v>174</v>
      </c>
      <c r="D18" s="2" t="s">
        <v>175</v>
      </c>
      <c r="E18" s="2"/>
      <c r="F18" s="2"/>
      <c r="G18" s="2"/>
      <c r="H18" s="2"/>
      <c r="I18" s="2"/>
      <c r="J18" s="2"/>
    </row>
    <row r="19" spans="1:10">
      <c r="A19" s="2"/>
      <c r="B19" s="2"/>
      <c r="C19" s="2"/>
      <c r="D19" s="2"/>
      <c r="E19" s="2"/>
      <c r="F19" s="2"/>
      <c r="G19" s="2"/>
      <c r="H19" s="2"/>
      <c r="I19" s="2"/>
      <c r="J19" s="2"/>
    </row>
    <row r="20" spans="1:10">
      <c r="A20" s="2"/>
      <c r="B20" s="2"/>
      <c r="C20" s="2"/>
      <c r="D20" s="2"/>
      <c r="E20" s="2"/>
      <c r="F20" s="2"/>
      <c r="G20" s="2"/>
      <c r="H20" s="2"/>
      <c r="I20" s="2"/>
      <c r="J20" s="2"/>
    </row>
    <row r="21" spans="1:10">
      <c r="A21" s="2"/>
      <c r="B21" s="2"/>
      <c r="C21" s="2"/>
      <c r="D21" s="2"/>
      <c r="E21" s="2"/>
      <c r="F21" s="2"/>
      <c r="G21" s="2"/>
      <c r="H21" s="2"/>
      <c r="I21" s="2"/>
      <c r="J21" s="2"/>
    </row>
    <row r="22" spans="1:10">
      <c r="A22" s="2"/>
      <c r="B22" s="2"/>
      <c r="C22" s="2"/>
      <c r="D22" s="2"/>
      <c r="E22" s="2"/>
      <c r="F22" s="2"/>
      <c r="G22" s="2"/>
      <c r="H22" s="2"/>
      <c r="I22" s="2"/>
      <c r="J22" s="2"/>
    </row>
  </sheetData>
  <sheetProtection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HOME</vt:lpstr>
      <vt:lpstr>Holistic Profile</vt:lpstr>
      <vt:lpstr>Support &amp; Welfare Flags</vt:lpstr>
      <vt:lpstr>Profile Summary</vt:lpstr>
      <vt:lpstr>Technical -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Brian Minikin</cp:lastModifiedBy>
  <dcterms:created xsi:type="dcterms:W3CDTF">2026-09-05T07:10:04Z</dcterms:created>
  <dcterms:modified xsi:type="dcterms:W3CDTF">2026-09-05T07:10:04Z</dcterms:modified>
</cp:coreProperties>
</file>