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e654ef7bbbcd4d0/IADT Project/IADT Completed Masters/"/>
    </mc:Choice>
  </mc:AlternateContent>
  <xr:revisionPtr revIDLastSave="40" documentId="8_{D2B8F29B-E780-4E1C-AC62-31F031974B8A}" xr6:coauthVersionLast="47" xr6:coauthVersionMax="47" xr10:uidLastSave="{1237397D-8B34-4676-AF57-65BA50159FD3}"/>
  <bookViews>
    <workbookView xWindow="-120" yWindow="-120" windowWidth="20730" windowHeight="11160" activeTab="5" xr2:uid="{00000000-000D-0000-FFFF-FFFF00000000}"/>
  </bookViews>
  <sheets>
    <sheet name="HOME" sheetId="1" r:id="rId1"/>
    <sheet name="Readiness Check" sheetId="2" r:id="rId2"/>
    <sheet name="Progression Conditions" sheetId="3" r:id="rId3"/>
    <sheet name="Decision &amp; Actions" sheetId="4" r:id="rId4"/>
    <sheet name="Athlete Summary" sheetId="5" r:id="rId5"/>
    <sheet name="Technical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6" l="1"/>
  <c r="B12" i="6"/>
  <c r="A12" i="6"/>
  <c r="C11" i="6"/>
  <c r="B11" i="6"/>
  <c r="A11" i="6"/>
  <c r="C10" i="6"/>
  <c r="B10" i="6"/>
  <c r="A10" i="6"/>
  <c r="J9" i="6"/>
  <c r="I9" i="6"/>
  <c r="H9" i="6"/>
  <c r="G9" i="6"/>
  <c r="C9" i="6"/>
  <c r="B9" i="6"/>
  <c r="A9" i="6"/>
  <c r="J8" i="6"/>
  <c r="I8" i="6"/>
  <c r="H8" i="6"/>
  <c r="G8" i="6"/>
  <c r="C8" i="6"/>
  <c r="B8" i="6"/>
  <c r="A8" i="6"/>
  <c r="J7" i="6"/>
  <c r="I7" i="6"/>
  <c r="H7" i="6"/>
  <c r="G7" i="6"/>
  <c r="C7" i="6"/>
  <c r="B7" i="6"/>
  <c r="A7" i="6"/>
  <c r="J6" i="6"/>
  <c r="I6" i="6"/>
  <c r="H6" i="6"/>
  <c r="G6" i="6"/>
  <c r="C6" i="6"/>
  <c r="B6" i="6"/>
  <c r="A6" i="6"/>
  <c r="J5" i="6"/>
  <c r="I5" i="6"/>
  <c r="H5" i="6"/>
  <c r="G5" i="6"/>
  <c r="C5" i="6"/>
  <c r="B5" i="6"/>
  <c r="A5" i="6"/>
  <c r="G24" i="5"/>
  <c r="D22" i="5"/>
  <c r="B22" i="5"/>
  <c r="A22" i="5"/>
  <c r="D21" i="5"/>
  <c r="B21" i="5"/>
  <c r="A21" i="5"/>
  <c r="D20" i="5"/>
  <c r="B20" i="5"/>
  <c r="A20" i="5"/>
  <c r="H19" i="5"/>
  <c r="G19" i="5"/>
  <c r="F19" i="5"/>
  <c r="D19" i="5"/>
  <c r="B19" i="5"/>
  <c r="A19" i="5"/>
  <c r="H18" i="5"/>
  <c r="G18" i="5"/>
  <c r="F18" i="5"/>
  <c r="D18" i="5"/>
  <c r="B18" i="5"/>
  <c r="A18" i="5"/>
  <c r="H17" i="5"/>
  <c r="G17" i="5"/>
  <c r="F17" i="5"/>
  <c r="D17" i="5"/>
  <c r="B17" i="5"/>
  <c r="A17" i="5"/>
  <c r="H16" i="5"/>
  <c r="G16" i="5"/>
  <c r="F16" i="5"/>
  <c r="D16" i="5"/>
  <c r="B16" i="5"/>
  <c r="A16" i="5"/>
  <c r="H15" i="5"/>
  <c r="G15" i="5"/>
  <c r="F15" i="5"/>
  <c r="D15" i="5"/>
  <c r="B15" i="5"/>
  <c r="A15" i="5"/>
  <c r="E11" i="5"/>
  <c r="B11" i="5"/>
  <c r="E10" i="5"/>
  <c r="E9" i="5"/>
  <c r="B9" i="5"/>
  <c r="E8" i="5"/>
  <c r="B8" i="5"/>
  <c r="E7" i="5"/>
  <c r="B7" i="5"/>
  <c r="E6" i="5"/>
  <c r="B6" i="5"/>
  <c r="B5" i="5"/>
  <c r="E4" i="5"/>
  <c r="B4" i="5"/>
  <c r="D24" i="4"/>
  <c r="B24" i="4"/>
  <c r="C24" i="4" s="1"/>
  <c r="C23" i="4"/>
  <c r="B23" i="4"/>
  <c r="D23" i="4" s="1"/>
  <c r="B22" i="4"/>
  <c r="C22" i="4" s="1"/>
  <c r="B6" i="4"/>
  <c r="B10" i="5" s="1"/>
  <c r="B5" i="4"/>
  <c r="B4" i="4"/>
  <c r="F9" i="3"/>
  <c r="F8" i="3"/>
  <c r="F7" i="3"/>
  <c r="F6" i="3"/>
  <c r="F5" i="3"/>
  <c r="K12" i="2"/>
  <c r="D12" i="6" s="1"/>
  <c r="J12" i="2"/>
  <c r="F12" i="6" s="1"/>
  <c r="I12" i="2"/>
  <c r="C22" i="5" s="1"/>
  <c r="H12" i="2"/>
  <c r="E12" i="2"/>
  <c r="K11" i="2"/>
  <c r="D11" i="6" s="1"/>
  <c r="J11" i="2"/>
  <c r="F11" i="6" s="1"/>
  <c r="I11" i="2"/>
  <c r="C21" i="5" s="1"/>
  <c r="H11" i="2"/>
  <c r="E11" i="2"/>
  <c r="K10" i="2"/>
  <c r="D10" i="6" s="1"/>
  <c r="J10" i="2"/>
  <c r="F10" i="6" s="1"/>
  <c r="I10" i="2"/>
  <c r="C20" i="5" s="1"/>
  <c r="H10" i="2"/>
  <c r="E10" i="2"/>
  <c r="K9" i="2"/>
  <c r="D9" i="6" s="1"/>
  <c r="J9" i="2"/>
  <c r="F9" i="6" s="1"/>
  <c r="I9" i="2"/>
  <c r="C19" i="5" s="1"/>
  <c r="H9" i="2"/>
  <c r="E9" i="2"/>
  <c r="K8" i="2"/>
  <c r="D8" i="6" s="1"/>
  <c r="E8" i="6" s="1"/>
  <c r="J8" i="2"/>
  <c r="F8" i="6" s="1"/>
  <c r="I8" i="2"/>
  <c r="C18" i="5" s="1"/>
  <c r="H8" i="2"/>
  <c r="E8" i="2"/>
  <c r="K7" i="2"/>
  <c r="D7" i="6" s="1"/>
  <c r="J7" i="2"/>
  <c r="F7" i="6" s="1"/>
  <c r="I7" i="2"/>
  <c r="C17" i="5" s="1"/>
  <c r="H7" i="2"/>
  <c r="E7" i="2"/>
  <c r="K6" i="2"/>
  <c r="D6" i="6" s="1"/>
  <c r="J6" i="2"/>
  <c r="F6" i="6" s="1"/>
  <c r="I6" i="2"/>
  <c r="C16" i="5" s="1"/>
  <c r="H6" i="2"/>
  <c r="E6" i="2"/>
  <c r="E5" i="1" s="1"/>
  <c r="K5" i="2"/>
  <c r="D5" i="6" s="1"/>
  <c r="J5" i="2"/>
  <c r="F5" i="6" s="1"/>
  <c r="I5" i="2"/>
  <c r="E5" i="5" s="1"/>
  <c r="H5" i="2"/>
  <c r="E5" i="2"/>
  <c r="E12" i="1"/>
  <c r="E10" i="1"/>
  <c r="E9" i="1"/>
  <c r="E8" i="1"/>
  <c r="E6" i="1"/>
  <c r="E9" i="6" l="1"/>
  <c r="G23" i="5"/>
  <c r="E14" i="1"/>
  <c r="E6" i="6"/>
  <c r="E10" i="6"/>
  <c r="E12" i="6"/>
  <c r="E5" i="6"/>
  <c r="E7" i="6"/>
  <c r="E11" i="6"/>
  <c r="D22" i="4"/>
  <c r="E7" i="1"/>
  <c r="E11" i="1"/>
  <c r="C15" i="5"/>
  <c r="B17" i="4" l="1"/>
  <c r="B15" i="4"/>
  <c r="B16" i="4"/>
  <c r="D16" i="4" l="1"/>
  <c r="C16" i="4"/>
  <c r="D15" i="4"/>
  <c r="C15" i="4"/>
  <c r="D17" i="4"/>
  <c r="C17" i="4"/>
  <c r="E13" i="1" l="1"/>
  <c r="G22" i="5"/>
</calcChain>
</file>

<file path=xl/sharedStrings.xml><?xml version="1.0" encoding="utf-8"?>
<sst xmlns="http://schemas.openxmlformats.org/spreadsheetml/2006/main" count="231" uniqueCount="179">
  <si>
    <t>IADT-16 — ATHLETE PROGRESSION READINESS ASSESSMENT</t>
  </si>
  <si>
    <t>Purpose: support one clear athlete progression decision using existing athlete evidence, a short eight-domain readiness check and five critical progression conditions.</t>
  </si>
  <si>
    <t>Athlete ID</t>
  </si>
  <si>
    <t>Domain Ratings Entered</t>
  </si>
  <si>
    <t>Athlete Name</t>
  </si>
  <si>
    <t>Critical Conditions Assessed</t>
  </si>
  <si>
    <t>Sport / Event</t>
  </si>
  <si>
    <t>Overall Readiness Average</t>
  </si>
  <si>
    <t>Current Stage / Group</t>
  </si>
  <si>
    <t>Domains Below Minimum</t>
  </si>
  <si>
    <t>Proposed Next Stage / Opportunity</t>
  </si>
  <si>
    <t>Critical Conditions = No</t>
  </si>
  <si>
    <t>Progression Type</t>
  </si>
  <si>
    <t>Next development stage</t>
  </si>
  <si>
    <t>Critical Conditions = Partly</t>
  </si>
  <si>
    <t>Opportunity / Target Date</t>
  </si>
  <si>
    <t>Automatic Recommendation</t>
  </si>
  <si>
    <t>Lead Coach / Assessor</t>
  </si>
  <si>
    <t>Final Decision</t>
  </si>
  <si>
    <t>Assessment Date</t>
  </si>
  <si>
    <t>Top Development Priority</t>
  </si>
  <si>
    <t>Next Review Date</t>
  </si>
  <si>
    <t>Current Condition to Resolve</t>
  </si>
  <si>
    <t>QUICK START</t>
  </si>
  <si>
    <t>1</t>
  </si>
  <si>
    <t>Define one progression decision</t>
  </si>
  <si>
    <t>Name the exact next stage, training group, competition level or programme being considered.</t>
  </si>
  <si>
    <t>2</t>
  </si>
  <si>
    <t>Reuse existing athlete evidence</t>
  </si>
  <si>
    <t>Refer to IADT-01, IADT-06, IADT-07, IADT-09 and IADT-04 where relevant rather than reassessing everything.</t>
  </si>
  <si>
    <t>3</t>
  </si>
  <si>
    <t>Rate the eight domains</t>
  </si>
  <si>
    <t>One rating per domain is the minimum input. Add evidence only where it improves the decision.</t>
  </si>
  <si>
    <t>4</t>
  </si>
  <si>
    <t>Check five critical conditions</t>
  </si>
  <si>
    <t>Athlete willingness, health, training tolerance, life balance and athlete-specific practical support can override a strong average.</t>
  </si>
  <si>
    <t>5</t>
  </si>
  <si>
    <t>Make the decision</t>
  </si>
  <si>
    <t>Use the automatic recommendation as decision support; record the final human decision and actions on Decision &amp; Actions.</t>
  </si>
  <si>
    <t>RATING SCALE</t>
  </si>
  <si>
    <t>Rating</t>
  </si>
  <si>
    <t>Meaning</t>
  </si>
  <si>
    <t>Practical Interpretation</t>
  </si>
  <si>
    <t>Progression Meaning</t>
  </si>
  <si>
    <t>Not ready / insufficient</t>
  </si>
  <si>
    <t>Capability is absent, unsafe or not sufficiently demonstrated.</t>
  </si>
  <si>
    <t>Do not progress</t>
  </si>
  <si>
    <t>Emerging</t>
  </si>
  <si>
    <t>Capability is present but material development is still required.</t>
  </si>
  <si>
    <t>Develop first</t>
  </si>
  <si>
    <t>Ready with support</t>
  </si>
  <si>
    <t>Minimum requirement is broadly met, with support or monitoring still important.</t>
  </si>
  <si>
    <t>Can progress conditionally</t>
  </si>
  <si>
    <t>Ready</t>
  </si>
  <si>
    <t>Capability is clearly demonstrated for this proposed next step.</t>
  </si>
  <si>
    <t>Can progress</t>
  </si>
  <si>
    <t>Boundary rule: IADT-16 judges the athlete. If the real barrier is facility access, workforce, competition structure, governance, finance or another organisational / environmental issue, record the effect on the athlete and refer the system issue to ISMT.</t>
  </si>
  <si>
    <t>IADT-16 — EIGHT-DOMAIN READINESS CHECK</t>
  </si>
  <si>
    <t>This is not a second Holistic Athlete Profile. Use evidence already available and rate only whether the athlete is ready for the specific progression named on HOME.</t>
  </si>
  <si>
    <t>Domain</t>
  </si>
  <si>
    <t>Progression Question</t>
  </si>
  <si>
    <t>Suggested Evidence Source</t>
  </si>
  <si>
    <t>Rating 0–3</t>
  </si>
  <si>
    <t>Rating Meaning (Auto)</t>
  </si>
  <si>
    <t>Evidence Confidence</t>
  </si>
  <si>
    <t>Evidence / Reference</t>
  </si>
  <si>
    <t>Gap to Minimum (Auto)</t>
  </si>
  <si>
    <t>Readiness Status (Auto)</t>
  </si>
  <si>
    <t>Development Focus (Auto)</t>
  </si>
  <si>
    <t>Priority Score (Auto)</t>
  </si>
  <si>
    <t>Technical</t>
  </si>
  <si>
    <t>For this proposed next step, does the athlete demonstrate the required technical competence with sufficient consistency?</t>
  </si>
  <si>
    <t>IADT-06, IADT-04 sport requirements, training / competition observation</t>
  </si>
  <si>
    <t>Unverified</t>
  </si>
  <si>
    <t>Tactical &amp; Decision-Making</t>
  </si>
  <si>
    <t>Can the athlete understand and respond to the tactical, event or decision-making demands expected at the proposed next level?</t>
  </si>
  <si>
    <t>IADT-06, coach observation, competition evidence</t>
  </si>
  <si>
    <t>Physical</t>
  </si>
  <si>
    <t>Does the athlete currently have the physical capacity to train and compete safely at the proposed next level?</t>
  </si>
  <si>
    <t>IADT-06, training evidence, appropriate physical / health information</t>
  </si>
  <si>
    <t>Psychological</t>
  </si>
  <si>
    <t>Does the athlete show the motivation, confidence, self-management and coping ability needed for the increased demands?</t>
  </si>
  <si>
    <t>Athlete voice, IADT-06, IADT-09 review, coach observation</t>
  </si>
  <si>
    <t>Social &amp; Cultural</t>
  </si>
  <si>
    <t>Can the athlete communicate, cooperate and function appropriately within the social and cultural expectations of the new environment?</t>
  </si>
  <si>
    <t>Athlete voice, IADT-06, IADT-09, coach / team observation</t>
  </si>
  <si>
    <t>Lifestyle, Education &amp; Career</t>
  </si>
  <si>
    <t>Can the athlete reasonably balance the proposed training, travel and competition demands with education, work, family and other life commitments?</t>
  </si>
  <si>
    <t>IADT-01, IADT-06, IADT-09, athlete / family discussion</t>
  </si>
  <si>
    <t>Health, Recovery &amp; Welfare</t>
  </si>
  <si>
    <t>Is the athlete's current health, injury, recovery and wellbeing position compatible with the proposed progression, subject to appropriate professional advice where needed?</t>
  </si>
  <si>
    <t>IADT-06, IADT-09, relevant health / referral information</t>
  </si>
  <si>
    <t>Values &amp; Personal Responsibility</t>
  </si>
  <si>
    <t>Does the athlete demonstrate the responsibility, conduct, integrity and training habits expected at the proposed next level?</t>
  </si>
  <si>
    <t>IADT-06, IADT-09, coach observation, athlete discussion</t>
  </si>
  <si>
    <t>Use the athlete's existing evidence. A low-confidence rating should prompt verification; it should not trigger a second full assessment.</t>
  </si>
  <si>
    <t>IADT-16 — CRITICAL PROGRESSION CONDITIONS</t>
  </si>
  <si>
    <t>These conditions protect the athlete from progression that is technically possible but currently unsafe, unwanted or impractical.</t>
  </si>
  <si>
    <t>Condition</t>
  </si>
  <si>
    <t>What Must Be True</t>
  </si>
  <si>
    <t>Current Position</t>
  </si>
  <si>
    <t>Support / Condition Required</t>
  </si>
  <si>
    <t>Action if Partly / No (Auto)</t>
  </si>
  <si>
    <t>Owner</t>
  </si>
  <si>
    <t>Target Date</t>
  </si>
  <si>
    <t>Status</t>
  </si>
  <si>
    <t>Athlete willingness &amp; informed choice</t>
  </si>
  <si>
    <t>The athlete wants the progression and understands the additional expectations, commitments and possible consequences.</t>
  </si>
  <si>
    <t>Not assessed</t>
  </si>
  <si>
    <t>Health / injury clearance where required</t>
  </si>
  <si>
    <t>There is no unresolved health or injury issue preventing safe progression, and appropriate professional clearance / advice is available where required.</t>
  </si>
  <si>
    <t>Training load &amp; recovery tolerance</t>
  </si>
  <si>
    <t>Current training and recovery are stable enough to accept the likely increase in load or intensity.</t>
  </si>
  <si>
    <t>Life-balance feasibility</t>
  </si>
  <si>
    <t>Education, work, family, cultural and other important life commitments can be managed reasonably with the proposed progression.</t>
  </si>
  <si>
    <t>Athlete-specific practical support</t>
  </si>
  <si>
    <t>Any athlete-specific travel, accommodation, equipment, classification, financial or support need has a workable arrangement.</t>
  </si>
  <si>
    <t>EXTERNAL / ENVIRONMENTAL ISSUE AFFECTING THIS ATHLETE — REFER SYSTEM ISSUE TO ISMT</t>
  </si>
  <si>
    <t>Issue</t>
  </si>
  <si>
    <t>How It Affects This Athlete</t>
  </si>
  <si>
    <t>Relevant ISMT Area / Tool</t>
  </si>
  <si>
    <t>Responsible Organisation</t>
  </si>
  <si>
    <t>Temporary Athlete Response</t>
  </si>
  <si>
    <t>Review Date</t>
  </si>
  <si>
    <t>Examples of external issues: facility access, insufficient coaching coverage, unavailable competition, transport system, programme funding or organisational governance. IADT records the effect on the athlete; ISMT addresses the system problem.</t>
  </si>
  <si>
    <t>IADT-16 — PROGRESSION DECISION &amp; ACTIONS</t>
  </si>
  <si>
    <t>Decision Measure</t>
  </si>
  <si>
    <t>Result</t>
  </si>
  <si>
    <t>DECISION RULE</t>
  </si>
  <si>
    <t>Domain ratings completed</t>
  </si>
  <si>
    <t>READY</t>
  </si>
  <si>
    <t>All eight domains are at least 2, no critical condition is No or Partly, and the average is at least 2.5.</t>
  </si>
  <si>
    <t>Critical conditions completed</t>
  </si>
  <si>
    <t>READY WITH SUPPORT / CONDITIONS</t>
  </si>
  <si>
    <t>All eight domains are at least 2 and no critical condition is No, but support / conditions remain.</t>
  </si>
  <si>
    <t>DEVELOP FURTHER BEFORE PROGRESSION</t>
  </si>
  <si>
    <t>At least one athlete-development domain is below the minimum readiness level of 2.</t>
  </si>
  <si>
    <t>Athlete View</t>
  </si>
  <si>
    <t>NOT YET READY</t>
  </si>
  <si>
    <t>At least one critical progression condition is No.</t>
  </si>
  <si>
    <t>Coach / Assessor Recommendation</t>
  </si>
  <si>
    <t>Final decision</t>
  </si>
  <si>
    <t>The automatic recommendation supports judgement; the final decision remains with the athlete and appropriately authorised people.</t>
  </si>
  <si>
    <t>Decision Rationale / Conditions</t>
  </si>
  <si>
    <t>ATHLETE DEVELOPMENT / SUPPORT PRIORITIES — AUTO FROM READINESS CHECK</t>
  </si>
  <si>
    <t>Rank</t>
  </si>
  <si>
    <t>Development Focus</t>
  </si>
  <si>
    <t>Current Rating</t>
  </si>
  <si>
    <t>Evidence of Progress</t>
  </si>
  <si>
    <t>Review Note</t>
  </si>
  <si>
    <t>Source</t>
  </si>
  <si>
    <t>Feed into IADT-07 / IADT-09</t>
  </si>
  <si>
    <t>PROGRESSION CONDITIONS TO RESOLVE — AUTO FROM PARTLY / NO CONDITIONS</t>
  </si>
  <si>
    <t>Priority</t>
  </si>
  <si>
    <t>Required Action</t>
  </si>
  <si>
    <t>Evidence / Outcome</t>
  </si>
  <si>
    <t>System Referral?</t>
  </si>
  <si>
    <t>No — unless the underlying barrier is organisational / environmental</t>
  </si>
  <si>
    <t>Development actions should update the athlete's IADT-07 Development Plan or IADT-09 Progress Review. Do not create a separate organisational action plan here.</t>
  </si>
  <si>
    <t>IADT-16 — ATHLETE PROGRESSION SUMMARY</t>
  </si>
  <si>
    <t>One-page athlete-centred decision summary for coach, athlete and appropriately authorised decision-makers.</t>
  </si>
  <si>
    <t>Overall Average</t>
  </si>
  <si>
    <t>Proposed Opportunity</t>
  </si>
  <si>
    <t>Next Review</t>
  </si>
  <si>
    <t>EIGHT-DOMAIN READINESS PROFILE</t>
  </si>
  <si>
    <t>CRITICAL PROGRESSION CONDITIONS</t>
  </si>
  <si>
    <t>Position</t>
  </si>
  <si>
    <t>NEXT PRIORITY / CONDITION</t>
  </si>
  <si>
    <t>Top Athlete Priority</t>
  </si>
  <si>
    <t>Condition to Resolve</t>
  </si>
  <si>
    <t>External ISMT Issues</t>
  </si>
  <si>
    <t>Decision principle: progression should improve the athlete's development, not merely move them into a higher-status environment. If the athlete progresses, the identified support conditions should be carried into IADT-07 / IADT-11 and reviewed through IADT-09.</t>
  </si>
  <si>
    <t>TECHNICAL — NO USER INPUT</t>
  </si>
  <si>
    <t>Confidence</t>
  </si>
  <si>
    <t>Priority Score</t>
  </si>
  <si>
    <t>Focus</t>
  </si>
  <si>
    <t>Condition Rank</t>
  </si>
  <si>
    <t>Condition Status</t>
  </si>
  <si>
    <t>Condition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</si>
</sst>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>
    <font>
      <sz val="11"/>
      <name val="Carlito"/>
    </font>
    <font>
      <sz val="10"/>
      <color rgb="FF000000"/>
      <name val="Carlito"/>
    </font>
    <font>
      <b/>
      <sz val="10"/>
      <color rgb="FF000000"/>
      <name val="Carlito"/>
    </font>
    <font>
      <b/>
      <sz val="10"/>
      <color rgb="FFFFFFFF"/>
      <name val="Carlito"/>
    </font>
    <font>
      <sz val="9"/>
      <color rgb="FF000000"/>
      <name val="Carlito"/>
    </font>
    <font>
      <b/>
      <sz val="9"/>
      <color rgb="FFFFFFFF"/>
      <name val="Carlito"/>
    </font>
    <font>
      <b/>
      <sz val="11"/>
      <color rgb="FFFFFFFF"/>
      <name val="Carlito"/>
    </font>
    <font>
      <b/>
      <sz val="17"/>
      <color rgb="FFFFFFFF"/>
      <name val="Carlito"/>
    </font>
    <font>
      <b/>
      <sz val="18"/>
      <color rgb="FFFFFFFF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12"/>
      <color rgb="FFFFFFFF"/>
      <name val="Arial"/>
      <family val="2"/>
    </font>
    <font>
      <sz val="12"/>
      <name val="Arial"/>
      <family val="2"/>
    </font>
    <font>
      <b/>
      <sz val="9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4472C4"/>
      </patternFill>
    </fill>
    <fill>
      <patternFill patternType="solid">
        <fgColor rgb="FFF2F2F2"/>
      </patternFill>
    </fill>
    <fill>
      <patternFill patternType="solid">
        <fgColor rgb="FFFCE4D6"/>
      </patternFill>
    </fill>
    <fill>
      <patternFill patternType="solid">
        <fgColor rgb="FF7F8C8D"/>
      </patternFill>
    </fill>
    <fill>
      <patternFill patternType="solid">
        <fgColor rgb="FFA6A6A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9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8" borderId="0" xfId="0" applyFont="1" applyFill="1"/>
    <xf numFmtId="0" fontId="4" fillId="10" borderId="0" xfId="0" applyFont="1" applyFill="1"/>
    <xf numFmtId="0" fontId="5" fillId="10" borderId="0" xfId="0" applyFont="1" applyFill="1"/>
    <xf numFmtId="0" fontId="5" fillId="11" borderId="0" xfId="0" applyFont="1" applyFill="1"/>
    <xf numFmtId="0" fontId="6" fillId="11" borderId="0" xfId="0" applyFont="1" applyFill="1"/>
    <xf numFmtId="0" fontId="1" fillId="3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3" fillId="7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2" fillId="8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9" borderId="0" xfId="0" applyFont="1" applyFill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10" fillId="0" borderId="0" xfId="0" applyFont="1" applyAlignment="1">
      <alignment vertical="center"/>
    </xf>
    <xf numFmtId="0" fontId="9" fillId="2" borderId="0" xfId="0" applyFont="1" applyFill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11" fillId="4" borderId="0" xfId="0" applyFont="1" applyFill="1" applyAlignment="1">
      <alignment vertical="center" wrapText="1"/>
    </xf>
    <xf numFmtId="0" fontId="11" fillId="6" borderId="0" xfId="0" applyFont="1" applyFill="1" applyAlignment="1">
      <alignment vertical="center" wrapText="1"/>
    </xf>
    <xf numFmtId="2" fontId="11" fillId="6" borderId="0" xfId="0" applyNumberFormat="1" applyFont="1" applyFill="1" applyAlignment="1">
      <alignment vertical="center" wrapText="1"/>
    </xf>
    <xf numFmtId="0" fontId="12" fillId="7" borderId="0" xfId="0" applyFont="1" applyFill="1" applyAlignment="1">
      <alignment vertical="center" wrapText="1"/>
    </xf>
    <xf numFmtId="0" fontId="9" fillId="7" borderId="0" xfId="0" applyFont="1" applyFill="1" applyAlignment="1">
      <alignment vertical="center" wrapText="1"/>
    </xf>
    <xf numFmtId="0" fontId="11" fillId="8" borderId="0" xfId="0" applyFont="1" applyFill="1" applyAlignment="1">
      <alignment vertical="center" wrapText="1"/>
    </xf>
    <xf numFmtId="0" fontId="9" fillId="8" borderId="0" xfId="0" applyFont="1" applyFill="1" applyAlignment="1">
      <alignment vertical="center" wrapText="1"/>
    </xf>
    <xf numFmtId="0" fontId="9" fillId="9" borderId="0" xfId="0" applyFont="1" applyFill="1" applyAlignment="1">
      <alignment vertical="center" wrapText="1"/>
    </xf>
    <xf numFmtId="0" fontId="8" fillId="3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5" borderId="1" xfId="0" applyFont="1" applyFill="1" applyBorder="1" applyAlignment="1">
      <alignment vertical="center" wrapText="1"/>
    </xf>
    <xf numFmtId="164" fontId="9" fillId="5" borderId="1" xfId="0" applyNumberFormat="1" applyFont="1" applyFill="1" applyBorder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9" fillId="9" borderId="0" xfId="0" applyFont="1" applyFill="1" applyAlignment="1">
      <alignment vertical="center" wrapText="1"/>
    </xf>
    <xf numFmtId="0" fontId="9" fillId="5" borderId="1" xfId="0" applyFont="1" applyFill="1" applyBorder="1" applyAlignment="1" applyProtection="1">
      <alignment vertical="center" wrapText="1"/>
      <protection locked="0"/>
    </xf>
    <xf numFmtId="164" fontId="9" fillId="5" borderId="1" xfId="0" applyNumberFormat="1" applyFont="1" applyFill="1" applyBorder="1" applyAlignment="1" applyProtection="1">
      <alignment vertical="center" wrapText="1"/>
      <protection locked="0"/>
    </xf>
    <xf numFmtId="0" fontId="13" fillId="3" borderId="0" xfId="0" applyFont="1" applyFill="1" applyAlignment="1">
      <alignment vertical="center"/>
    </xf>
    <xf numFmtId="0" fontId="14" fillId="3" borderId="0" xfId="0" applyFont="1" applyFill="1" applyAlignment="1">
      <alignment vertical="center" wrapText="1"/>
    </xf>
    <xf numFmtId="0" fontId="14" fillId="4" borderId="0" xfId="0" applyFont="1" applyFill="1" applyAlignment="1">
      <alignment vertical="center"/>
    </xf>
    <xf numFmtId="0" fontId="14" fillId="4" borderId="0" xfId="0" applyFont="1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5" fillId="7" borderId="0" xfId="0" applyFont="1" applyFill="1" applyAlignment="1">
      <alignment vertical="center" wrapText="1"/>
    </xf>
    <xf numFmtId="0" fontId="14" fillId="8" borderId="0" xfId="0" applyFont="1" applyFill="1" applyAlignment="1">
      <alignment vertical="center" wrapText="1"/>
    </xf>
    <xf numFmtId="0" fontId="14" fillId="9" borderId="0" xfId="0" applyFont="1" applyFill="1" applyAlignment="1">
      <alignment vertical="center"/>
    </xf>
    <xf numFmtId="0" fontId="14" fillId="9" borderId="0" xfId="0" applyFont="1" applyFill="1" applyAlignment="1">
      <alignment vertical="center" wrapText="1"/>
    </xf>
    <xf numFmtId="0" fontId="16" fillId="7" borderId="0" xfId="0" applyFont="1" applyFill="1" applyAlignment="1">
      <alignment vertical="center" wrapText="1"/>
    </xf>
    <xf numFmtId="0" fontId="17" fillId="0" borderId="0" xfId="0" applyFont="1" applyAlignment="1">
      <alignment vertical="center"/>
    </xf>
    <xf numFmtId="0" fontId="14" fillId="5" borderId="1" xfId="0" applyFont="1" applyFill="1" applyBorder="1" applyAlignment="1" applyProtection="1">
      <alignment vertical="center" wrapText="1"/>
      <protection locked="0"/>
    </xf>
    <xf numFmtId="0" fontId="14" fillId="2" borderId="2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14" fillId="8" borderId="3" xfId="0" applyFont="1" applyFill="1" applyBorder="1" applyAlignment="1">
      <alignment vertical="center" wrapText="1"/>
    </xf>
    <xf numFmtId="0" fontId="14" fillId="8" borderId="4" xfId="0" applyFont="1" applyFill="1" applyBorder="1" applyAlignment="1">
      <alignment vertical="center" wrapText="1"/>
    </xf>
    <xf numFmtId="0" fontId="18" fillId="8" borderId="0" xfId="0" applyFont="1" applyFill="1" applyAlignment="1">
      <alignment vertical="center" wrapText="1"/>
    </xf>
    <xf numFmtId="0" fontId="18" fillId="4" borderId="0" xfId="0" applyFont="1" applyFill="1" applyAlignment="1">
      <alignment vertical="center" wrapText="1"/>
    </xf>
    <xf numFmtId="164" fontId="14" fillId="5" borderId="1" xfId="0" applyNumberFormat="1" applyFont="1" applyFill="1" applyBorder="1" applyAlignment="1" applyProtection="1">
      <alignment vertical="center" wrapText="1"/>
      <protection locked="0"/>
    </xf>
    <xf numFmtId="0" fontId="12" fillId="7" borderId="0" xfId="0" applyFont="1" applyFill="1" applyAlignment="1" applyProtection="1">
      <alignment vertical="center"/>
    </xf>
    <xf numFmtId="0" fontId="9" fillId="9" borderId="0" xfId="0" applyFont="1" applyFill="1" applyAlignment="1" applyProtection="1">
      <alignment vertical="center"/>
    </xf>
    <xf numFmtId="2" fontId="1" fillId="8" borderId="0" xfId="0" applyNumberFormat="1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164" fontId="1" fillId="8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9" borderId="0" xfId="0" applyFont="1" applyFill="1" applyAlignment="1">
      <alignment vertical="center"/>
    </xf>
  </cellXfs>
  <cellStyles count="1">
    <cellStyle name="Normal" xfId="0" builtinId="0"/>
  </cellStyles>
  <dxfs count="12">
    <dxf>
      <font>
        <b/>
        <color rgb="FF000000"/>
      </font>
      <fill>
        <patternFill>
          <bgColor rgb="FFF4CCCC"/>
        </patternFill>
      </fill>
    </dxf>
    <dxf>
      <fill>
        <patternFill>
          <bgColor rgb="FFFFF2CC"/>
        </patternFill>
      </fill>
    </dxf>
    <dxf>
      <font>
        <b/>
        <color rgb="FF000000"/>
      </font>
      <fill>
        <patternFill>
          <bgColor rgb="FFE2F0D9"/>
        </patternFill>
      </fill>
    </dxf>
    <dxf>
      <font>
        <b/>
        <color rgb="FF000000"/>
      </font>
      <fill>
        <patternFill>
          <bgColor rgb="FFF4CCCC"/>
        </patternFill>
      </fill>
    </dxf>
    <dxf>
      <fill>
        <patternFill>
          <bgColor rgb="FFFFF2CC"/>
        </patternFill>
      </fill>
    </dxf>
    <dxf>
      <font>
        <b/>
        <color rgb="FF000000"/>
      </font>
      <fill>
        <patternFill>
          <bgColor rgb="FFE2F0D9"/>
        </patternFill>
      </fill>
    </dxf>
    <dxf>
      <font>
        <b/>
        <color rgb="FF000000"/>
      </font>
      <fill>
        <patternFill>
          <bgColor rgb="FFF4CCCC"/>
        </patternFill>
      </fill>
    </dxf>
    <dxf>
      <fill>
        <patternFill>
          <bgColor rgb="FFFFF2CC"/>
        </patternFill>
      </fill>
    </dxf>
    <dxf>
      <font>
        <b/>
        <color rgb="FF000000"/>
      </font>
      <fill>
        <patternFill>
          <bgColor rgb="FFE2F0D9"/>
        </patternFill>
      </fill>
    </dxf>
    <dxf>
      <font>
        <b/>
        <color rgb="FF000000"/>
      </font>
      <fill>
        <patternFill>
          <bgColor rgb="FFF4CCCC"/>
        </patternFill>
      </fill>
    </dxf>
    <dxf>
      <font>
        <color rgb="FF000000"/>
      </font>
      <fill>
        <patternFill>
          <bgColor rgb="FFFFF2CC"/>
        </patternFill>
      </fill>
    </dxf>
    <dxf>
      <font>
        <b/>
        <color rgb="FF000000"/>
      </font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workbookViewId="0">
      <selection activeCell="C10" sqref="C10"/>
    </sheetView>
  </sheetViews>
  <sheetFormatPr defaultRowHeight="14.25"/>
  <cols>
    <col min="1" max="1" width="22.375" customWidth="1"/>
    <col min="2" max="2" width="38.5" customWidth="1"/>
    <col min="3" max="3" width="31.875" customWidth="1"/>
    <col min="4" max="4" width="26" customWidth="1"/>
    <col min="5" max="5" width="42" customWidth="1"/>
    <col min="6" max="7" width="10" customWidth="1"/>
  </cols>
  <sheetData>
    <row r="1" spans="1:7" s="18" customFormat="1" ht="23.25">
      <c r="A1" s="29" t="s">
        <v>0</v>
      </c>
      <c r="B1" s="17"/>
      <c r="C1" s="17"/>
      <c r="D1" s="17"/>
      <c r="E1" s="17"/>
      <c r="F1" s="17"/>
      <c r="G1" s="17"/>
    </row>
    <row r="2" spans="1:7" s="18" customFormat="1">
      <c r="A2" s="30"/>
      <c r="B2" s="19"/>
      <c r="C2" s="19"/>
      <c r="D2" s="19"/>
      <c r="E2" s="19"/>
      <c r="F2" s="19"/>
      <c r="G2" s="19"/>
    </row>
    <row r="3" spans="1:7" s="18" customFormat="1">
      <c r="A3" s="31" t="s">
        <v>1</v>
      </c>
      <c r="B3" s="20"/>
      <c r="C3" s="20"/>
      <c r="D3" s="20"/>
      <c r="E3" s="20"/>
      <c r="F3" s="20"/>
      <c r="G3" s="20"/>
    </row>
    <row r="4" spans="1:7" s="18" customFormat="1">
      <c r="A4" s="19"/>
      <c r="B4" s="19"/>
      <c r="C4" s="19"/>
      <c r="D4" s="19"/>
      <c r="E4" s="19"/>
      <c r="F4" s="19"/>
      <c r="G4" s="19"/>
    </row>
    <row r="5" spans="1:7" s="18" customFormat="1">
      <c r="A5" s="21" t="s">
        <v>2</v>
      </c>
      <c r="B5" s="38"/>
      <c r="C5" s="19"/>
      <c r="D5" s="21" t="s">
        <v>3</v>
      </c>
      <c r="E5" s="22">
        <f>COUNT('Readiness Check'!$E$5:$E$12)</f>
        <v>0</v>
      </c>
      <c r="F5" s="19"/>
      <c r="G5" s="19"/>
    </row>
    <row r="6" spans="1:7" s="18" customFormat="1">
      <c r="A6" s="21" t="s">
        <v>4</v>
      </c>
      <c r="B6" s="38"/>
      <c r="C6" s="19"/>
      <c r="D6" s="21" t="s">
        <v>5</v>
      </c>
      <c r="E6" s="22">
        <f>COUNTIF('Progression Conditions'!$D$5:$D$9,"Yes")+COUNTIF('Progression Conditions'!$D$5:$D$9,"Partly")+COUNTIF('Progression Conditions'!$D$5:$D$9,"No")</f>
        <v>0</v>
      </c>
      <c r="F6" s="19"/>
      <c r="G6" s="19"/>
    </row>
    <row r="7" spans="1:7" s="18" customFormat="1">
      <c r="A7" s="21" t="s">
        <v>6</v>
      </c>
      <c r="B7" s="38"/>
      <c r="C7" s="19"/>
      <c r="D7" s="21" t="s">
        <v>7</v>
      </c>
      <c r="E7" s="23" t="str">
        <f>IFERROR(AVERAGE('Readiness Check'!$E$5:$E$12),"")</f>
        <v/>
      </c>
      <c r="F7" s="19"/>
      <c r="G7" s="19"/>
    </row>
    <row r="8" spans="1:7" s="18" customFormat="1">
      <c r="A8" s="21" t="s">
        <v>8</v>
      </c>
      <c r="B8" s="38"/>
      <c r="C8" s="19"/>
      <c r="D8" s="21" t="s">
        <v>9</v>
      </c>
      <c r="E8" s="22">
        <f>COUNTIF('Readiness Check'!$I$5:$I$12,"Develop First")</f>
        <v>0</v>
      </c>
      <c r="F8" s="19"/>
      <c r="G8" s="19"/>
    </row>
    <row r="9" spans="1:7" s="18" customFormat="1" ht="25.5">
      <c r="A9" s="21" t="s">
        <v>10</v>
      </c>
      <c r="B9" s="38"/>
      <c r="C9" s="19"/>
      <c r="D9" s="21" t="s">
        <v>11</v>
      </c>
      <c r="E9" s="22">
        <f>COUNTIF('Progression Conditions'!$D$5:$D$9,"No")</f>
        <v>0</v>
      </c>
      <c r="F9" s="19"/>
      <c r="G9" s="19"/>
    </row>
    <row r="10" spans="1:7" s="18" customFormat="1">
      <c r="A10" s="21" t="s">
        <v>12</v>
      </c>
      <c r="B10" s="38" t="s">
        <v>13</v>
      </c>
      <c r="C10" s="19"/>
      <c r="D10" s="21" t="s">
        <v>14</v>
      </c>
      <c r="E10" s="22">
        <f>COUNTIF('Progression Conditions'!$D$5:$D$9,"Partly")</f>
        <v>0</v>
      </c>
      <c r="F10" s="19"/>
      <c r="G10" s="19"/>
    </row>
    <row r="11" spans="1:7" s="18" customFormat="1">
      <c r="A11" s="21" t="s">
        <v>15</v>
      </c>
      <c r="B11" s="39"/>
      <c r="C11" s="19"/>
      <c r="D11" s="21" t="s">
        <v>16</v>
      </c>
      <c r="E11" s="22" t="str">
        <f>'Decision &amp; Actions'!B6</f>
        <v>Complete the 8 domain ratings</v>
      </c>
      <c r="F11" s="19"/>
      <c r="G11" s="19"/>
    </row>
    <row r="12" spans="1:7" s="18" customFormat="1">
      <c r="A12" s="21" t="s">
        <v>17</v>
      </c>
      <c r="B12" s="39"/>
      <c r="C12" s="19"/>
      <c r="D12" s="21" t="s">
        <v>18</v>
      </c>
      <c r="E12" s="22" t="str">
        <f>IF('Decision &amp; Actions'!B9="","",'Decision &amp; Actions'!B9)</f>
        <v/>
      </c>
      <c r="F12" s="19"/>
      <c r="G12" s="19"/>
    </row>
    <row r="13" spans="1:7" s="18" customFormat="1">
      <c r="A13" s="21" t="s">
        <v>19</v>
      </c>
      <c r="B13" s="39"/>
      <c r="C13" s="19"/>
      <c r="D13" s="21" t="s">
        <v>20</v>
      </c>
      <c r="E13" s="22" t="str">
        <f>IF('Decision &amp; Actions'!C15="","",'Decision &amp; Actions'!C15)</f>
        <v/>
      </c>
      <c r="F13" s="19"/>
      <c r="G13" s="19"/>
    </row>
    <row r="14" spans="1:7" s="18" customFormat="1">
      <c r="A14" s="21" t="s">
        <v>21</v>
      </c>
      <c r="B14" s="39"/>
      <c r="C14" s="19"/>
      <c r="D14" s="21" t="s">
        <v>22</v>
      </c>
      <c r="E14" s="22" t="str">
        <f>IF('Decision &amp; Actions'!C22="","",'Decision &amp; Actions'!C22)</f>
        <v/>
      </c>
      <c r="F14" s="19"/>
      <c r="G14" s="19"/>
    </row>
    <row r="15" spans="1:7" s="18" customFormat="1">
      <c r="A15" s="19"/>
      <c r="B15" s="19"/>
      <c r="C15" s="19"/>
      <c r="D15" s="19"/>
      <c r="E15" s="19"/>
      <c r="F15" s="19"/>
      <c r="G15" s="19"/>
    </row>
    <row r="16" spans="1:7" s="18" customFormat="1">
      <c r="A16" s="24" t="s">
        <v>23</v>
      </c>
      <c r="B16" s="25"/>
      <c r="C16" s="25"/>
      <c r="D16" s="25"/>
      <c r="E16" s="25"/>
      <c r="F16" s="25"/>
      <c r="G16" s="25"/>
    </row>
    <row r="17" spans="1:7" s="18" customFormat="1" ht="42.75" customHeight="1">
      <c r="A17" s="34" t="s">
        <v>24</v>
      </c>
      <c r="B17" s="19" t="s">
        <v>25</v>
      </c>
      <c r="C17" s="35" t="s">
        <v>26</v>
      </c>
      <c r="D17" s="36"/>
      <c r="E17" s="19"/>
      <c r="F17" s="19"/>
      <c r="G17" s="19"/>
    </row>
    <row r="18" spans="1:7" s="18" customFormat="1" ht="42.75" customHeight="1">
      <c r="A18" s="34" t="s">
        <v>27</v>
      </c>
      <c r="B18" s="19" t="s">
        <v>28</v>
      </c>
      <c r="C18" s="35" t="s">
        <v>29</v>
      </c>
      <c r="D18" s="36"/>
      <c r="E18" s="19"/>
      <c r="F18" s="19"/>
      <c r="G18" s="19"/>
    </row>
    <row r="19" spans="1:7" s="18" customFormat="1" ht="42.75" customHeight="1">
      <c r="A19" s="34" t="s">
        <v>30</v>
      </c>
      <c r="B19" s="19" t="s">
        <v>31</v>
      </c>
      <c r="C19" s="35" t="s">
        <v>32</v>
      </c>
      <c r="D19" s="36"/>
      <c r="E19" s="19"/>
      <c r="F19" s="19"/>
      <c r="G19" s="19"/>
    </row>
    <row r="20" spans="1:7" s="18" customFormat="1" ht="42.75" customHeight="1">
      <c r="A20" s="34" t="s">
        <v>33</v>
      </c>
      <c r="B20" s="19" t="s">
        <v>34</v>
      </c>
      <c r="C20" s="35" t="s">
        <v>35</v>
      </c>
      <c r="D20" s="36"/>
      <c r="E20" s="19"/>
      <c r="F20" s="19"/>
      <c r="G20" s="19"/>
    </row>
    <row r="21" spans="1:7" s="18" customFormat="1" ht="42.75" customHeight="1">
      <c r="A21" s="34" t="s">
        <v>36</v>
      </c>
      <c r="B21" s="19" t="s">
        <v>37</v>
      </c>
      <c r="C21" s="35" t="s">
        <v>38</v>
      </c>
      <c r="D21" s="36"/>
      <c r="E21" s="19"/>
      <c r="F21" s="19"/>
      <c r="G21" s="19"/>
    </row>
    <row r="22" spans="1:7" s="18" customFormat="1">
      <c r="A22" s="19"/>
      <c r="B22" s="19"/>
      <c r="C22" s="19"/>
      <c r="D22" s="19"/>
      <c r="E22" s="19"/>
      <c r="F22" s="19"/>
      <c r="G22" s="19"/>
    </row>
    <row r="23" spans="1:7" s="18" customFormat="1">
      <c r="A23" s="26" t="s">
        <v>39</v>
      </c>
      <c r="B23" s="27"/>
      <c r="C23" s="27"/>
      <c r="D23" s="27"/>
      <c r="E23" s="27"/>
      <c r="F23" s="27"/>
      <c r="G23" s="27"/>
    </row>
    <row r="24" spans="1:7" s="18" customFormat="1">
      <c r="A24" s="21" t="s">
        <v>40</v>
      </c>
      <c r="B24" s="21" t="s">
        <v>41</v>
      </c>
      <c r="C24" s="21" t="s">
        <v>42</v>
      </c>
      <c r="D24" s="21" t="s">
        <v>43</v>
      </c>
      <c r="E24" s="19"/>
      <c r="F24" s="19"/>
      <c r="G24" s="19"/>
    </row>
    <row r="25" spans="1:7" s="18" customFormat="1" ht="25.5">
      <c r="A25" s="19">
        <v>0</v>
      </c>
      <c r="B25" s="19" t="s">
        <v>44</v>
      </c>
      <c r="C25" s="19" t="s">
        <v>45</v>
      </c>
      <c r="D25" s="19" t="s">
        <v>46</v>
      </c>
      <c r="E25" s="19"/>
      <c r="F25" s="19"/>
      <c r="G25" s="19"/>
    </row>
    <row r="26" spans="1:7" s="18" customFormat="1" ht="25.5">
      <c r="A26" s="19">
        <v>1</v>
      </c>
      <c r="B26" s="19" t="s">
        <v>47</v>
      </c>
      <c r="C26" s="19" t="s">
        <v>48</v>
      </c>
      <c r="D26" s="19" t="s">
        <v>49</v>
      </c>
      <c r="E26" s="19"/>
      <c r="F26" s="19"/>
      <c r="G26" s="19"/>
    </row>
    <row r="27" spans="1:7" s="18" customFormat="1" ht="25.5">
      <c r="A27" s="19">
        <v>2</v>
      </c>
      <c r="B27" s="19" t="s">
        <v>50</v>
      </c>
      <c r="C27" s="19" t="s">
        <v>51</v>
      </c>
      <c r="D27" s="19" t="s">
        <v>52</v>
      </c>
      <c r="E27" s="19"/>
      <c r="F27" s="19"/>
      <c r="G27" s="19"/>
    </row>
    <row r="28" spans="1:7" s="18" customFormat="1" ht="25.5">
      <c r="A28" s="19">
        <v>3</v>
      </c>
      <c r="B28" s="19" t="s">
        <v>53</v>
      </c>
      <c r="C28" s="19" t="s">
        <v>54</v>
      </c>
      <c r="D28" s="19" t="s">
        <v>55</v>
      </c>
      <c r="E28" s="19"/>
      <c r="F28" s="19"/>
      <c r="G28" s="19"/>
    </row>
    <row r="29" spans="1:7" s="18" customFormat="1">
      <c r="A29" s="19"/>
      <c r="B29" s="19"/>
      <c r="C29" s="19"/>
      <c r="D29" s="19"/>
      <c r="E29" s="19"/>
      <c r="F29" s="19"/>
      <c r="G29" s="19"/>
    </row>
    <row r="30" spans="1:7" s="18" customFormat="1" ht="60.75" customHeight="1">
      <c r="A30" s="37" t="s">
        <v>56</v>
      </c>
      <c r="B30" s="36"/>
      <c r="C30" s="36"/>
      <c r="D30" s="28"/>
      <c r="E30" s="28"/>
      <c r="F30" s="28"/>
      <c r="G30" s="28"/>
    </row>
    <row r="31" spans="1:7" s="18" customFormat="1"/>
  </sheetData>
  <sheetProtection sheet="1" objects="1" scenarios="1"/>
  <mergeCells count="6">
    <mergeCell ref="C17:D17"/>
    <mergeCell ref="C18:D18"/>
    <mergeCell ref="C19:D19"/>
    <mergeCell ref="C20:D20"/>
    <mergeCell ref="C21:D21"/>
    <mergeCell ref="A30:C30"/>
  </mergeCells>
  <dataValidations count="1">
    <dataValidation type="list" sqref="B10" xr:uid="{00000000-0002-0000-0000-000000000000}">
      <formula1>"Next development stage,Higher training group,Higher competition level,Representative / talent squad,Elite / high-performance programme,Return to training / competition,Other"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workbookViewId="0">
      <selection activeCell="D5" sqref="D5"/>
    </sheetView>
  </sheetViews>
  <sheetFormatPr defaultRowHeight="14.25"/>
  <cols>
    <col min="1" max="1" width="19.625" customWidth="1"/>
    <col min="2" max="2" width="52" customWidth="1"/>
    <col min="3" max="3" width="31.25" customWidth="1"/>
    <col min="4" max="4" width="11" customWidth="1"/>
    <col min="5" max="5" width="22" customWidth="1"/>
    <col min="6" max="6" width="18" customWidth="1"/>
    <col min="7" max="7" width="30" customWidth="1"/>
    <col min="8" max="8" width="12.5" customWidth="1"/>
    <col min="9" max="9" width="12.25" customWidth="1"/>
    <col min="10" max="10" width="39.5" customWidth="1"/>
    <col min="11" max="11" width="9.625" customWidth="1"/>
  </cols>
  <sheetData>
    <row r="1" spans="1:11" s="18" customFormat="1" ht="20.25">
      <c r="A1" s="40" t="s">
        <v>57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18" customFormat="1">
      <c r="A2" s="42" t="s">
        <v>58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s="18" customForma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s="50" customFormat="1" ht="47.25">
      <c r="A4" s="49" t="s">
        <v>59</v>
      </c>
      <c r="B4" s="49" t="s">
        <v>60</v>
      </c>
      <c r="C4" s="49" t="s">
        <v>61</v>
      </c>
      <c r="D4" s="49" t="s">
        <v>62</v>
      </c>
      <c r="E4" s="49" t="s">
        <v>63</v>
      </c>
      <c r="F4" s="49" t="s">
        <v>64</v>
      </c>
      <c r="G4" s="49" t="s">
        <v>65</v>
      </c>
      <c r="H4" s="49" t="s">
        <v>66</v>
      </c>
      <c r="I4" s="49" t="s">
        <v>67</v>
      </c>
      <c r="J4" s="49" t="s">
        <v>68</v>
      </c>
      <c r="K4" s="49" t="s">
        <v>69</v>
      </c>
    </row>
    <row r="5" spans="1:11" s="18" customFormat="1" ht="38.25" customHeight="1">
      <c r="A5" s="52" t="s">
        <v>70</v>
      </c>
      <c r="B5" s="53" t="s">
        <v>71</v>
      </c>
      <c r="C5" s="53" t="s">
        <v>72</v>
      </c>
      <c r="D5" s="51"/>
      <c r="E5" s="54" t="str">
        <f t="shared" ref="E5:E12" si="0">IF(D5="","",IF(D5=0,"Not ready / insufficient",IF(D5=1,"Emerging",IF(D5=2,"Ready with support","Ready"))))</f>
        <v/>
      </c>
      <c r="F5" s="51" t="s">
        <v>73</v>
      </c>
      <c r="G5" s="51"/>
      <c r="H5" s="54" t="str">
        <f t="shared" ref="H5:H12" si="1">IF(D5="","",MAX(0,2-D5))</f>
        <v/>
      </c>
      <c r="I5" s="54" t="str">
        <f t="shared" ref="I5:I12" si="2">IF(D5="","",IF(D5&lt;2,"Develop First",IF(D5=2,"Ready with Support","Ready")))</f>
        <v/>
      </c>
      <c r="J5" s="54" t="str">
        <f>IF(D5="","",IF(D5&lt;2,"Consolidate the technical competence required for the proposed next level.",IF(D5=2,"Progress with support — Consolidate the technical competence required for the proposed next level.","Maintain and monitor during progression.")))</f>
        <v/>
      </c>
      <c r="K5" s="55" t="str">
        <f t="shared" ref="K5:K12" si="3">IF(D5="","",((3-D5)*2)+IF(F5="Unverified",0.75,IF(F5="Low",0.5,IF(F5="Medium",0.25,0))))</f>
        <v/>
      </c>
    </row>
    <row r="6" spans="1:11" s="18" customFormat="1" ht="38.25" customHeight="1">
      <c r="A6" s="52" t="s">
        <v>74</v>
      </c>
      <c r="B6" s="53" t="s">
        <v>75</v>
      </c>
      <c r="C6" s="53" t="s">
        <v>76</v>
      </c>
      <c r="D6" s="51"/>
      <c r="E6" s="54" t="str">
        <f t="shared" si="0"/>
        <v/>
      </c>
      <c r="F6" s="51" t="s">
        <v>73</v>
      </c>
      <c r="G6" s="51"/>
      <c r="H6" s="54" t="str">
        <f t="shared" si="1"/>
        <v/>
      </c>
      <c r="I6" s="54" t="str">
        <f t="shared" si="2"/>
        <v/>
      </c>
      <c r="J6" s="54" t="str">
        <f>IF(D6="","",IF(D6&lt;2,"Develop the tactical understanding and decision-making required for the proposed next level.",IF(D6=2,"Progress with support — Develop the tactical understanding and decision-making required for the proposed next level.","Maintain and monitor during progression.")))</f>
        <v/>
      </c>
      <c r="K6" s="55" t="str">
        <f t="shared" si="3"/>
        <v/>
      </c>
    </row>
    <row r="7" spans="1:11" s="18" customFormat="1" ht="38.25" customHeight="1">
      <c r="A7" s="52" t="s">
        <v>77</v>
      </c>
      <c r="B7" s="53" t="s">
        <v>78</v>
      </c>
      <c r="C7" s="53" t="s">
        <v>79</v>
      </c>
      <c r="D7" s="51"/>
      <c r="E7" s="54" t="str">
        <f t="shared" si="0"/>
        <v/>
      </c>
      <c r="F7" s="51" t="s">
        <v>73</v>
      </c>
      <c r="G7" s="51"/>
      <c r="H7" s="54" t="str">
        <f t="shared" si="1"/>
        <v/>
      </c>
      <c r="I7" s="54" t="str">
        <f t="shared" si="2"/>
        <v/>
      </c>
      <c r="J7" s="54" t="str">
        <f>IF(D7="","",IF(D7&lt;2,"Build the physical capacity and training tolerance required before progression.",IF(D7=2,"Progress with support — Build the physical capacity and training tolerance required before progression.","Maintain and monitor during progression.")))</f>
        <v/>
      </c>
      <c r="K7" s="55" t="str">
        <f t="shared" si="3"/>
        <v/>
      </c>
    </row>
    <row r="8" spans="1:11" s="18" customFormat="1" ht="38.25" customHeight="1">
      <c r="A8" s="52" t="s">
        <v>80</v>
      </c>
      <c r="B8" s="53" t="s">
        <v>81</v>
      </c>
      <c r="C8" s="53" t="s">
        <v>82</v>
      </c>
      <c r="D8" s="51"/>
      <c r="E8" s="54" t="str">
        <f t="shared" si="0"/>
        <v/>
      </c>
      <c r="F8" s="51" t="s">
        <v>73</v>
      </c>
      <c r="G8" s="51"/>
      <c r="H8" s="54" t="str">
        <f t="shared" si="1"/>
        <v/>
      </c>
      <c r="I8" s="54" t="str">
        <f t="shared" si="2"/>
        <v/>
      </c>
      <c r="J8" s="54" t="str">
        <f>IF(D8="","",IF(D8&lt;2,"Strengthen confidence, motivation and self-management for the proposed progression.",IF(D8=2,"Progress with support — Strengthen confidence, motivation and self-management for the proposed progression.","Maintain and monitor during progression.")))</f>
        <v/>
      </c>
      <c r="K8" s="55" t="str">
        <f t="shared" si="3"/>
        <v/>
      </c>
    </row>
    <row r="9" spans="1:11" s="18" customFormat="1" ht="38.25" customHeight="1">
      <c r="A9" s="52" t="s">
        <v>83</v>
      </c>
      <c r="B9" s="53" t="s">
        <v>84</v>
      </c>
      <c r="C9" s="53" t="s">
        <v>85</v>
      </c>
      <c r="D9" s="51"/>
      <c r="E9" s="54" t="str">
        <f t="shared" si="0"/>
        <v/>
      </c>
      <c r="F9" s="51" t="s">
        <v>73</v>
      </c>
      <c r="G9" s="51"/>
      <c r="H9" s="54" t="str">
        <f t="shared" si="1"/>
        <v/>
      </c>
      <c r="I9" s="54" t="str">
        <f t="shared" si="2"/>
        <v/>
      </c>
      <c r="J9" s="54" t="str">
        <f>IF(D9="","",IF(D9&lt;2,"Prepare the athlete for the relationships, communication and cultural expectations of the new environment.",IF(D9=2,"Progress with support — Prepare the athlete for the relationships, communication and cultural expectations of the new environment.","Maintain and monitor during progression.")))</f>
        <v/>
      </c>
      <c r="K9" s="55" t="str">
        <f t="shared" si="3"/>
        <v/>
      </c>
    </row>
    <row r="10" spans="1:11" s="18" customFormat="1" ht="38.25" customHeight="1">
      <c r="A10" s="52" t="s">
        <v>86</v>
      </c>
      <c r="B10" s="53" t="s">
        <v>87</v>
      </c>
      <c r="C10" s="53" t="s">
        <v>88</v>
      </c>
      <c r="D10" s="51"/>
      <c r="E10" s="54" t="str">
        <f t="shared" si="0"/>
        <v/>
      </c>
      <c r="F10" s="51" t="s">
        <v>73</v>
      </c>
      <c r="G10" s="51"/>
      <c r="H10" s="54" t="str">
        <f t="shared" si="1"/>
        <v/>
      </c>
      <c r="I10" s="54" t="str">
        <f t="shared" si="2"/>
        <v/>
      </c>
      <c r="J10" s="54" t="str">
        <f>IF(D10="","",IF(D10&lt;2,"Resolve major life-balance conflicts and agree practical arrangements for progression.",IF(D10=2,"Progress with support — Resolve major life-balance conflicts and agree practical arrangements for progression.","Maintain and monitor during progression.")))</f>
        <v/>
      </c>
      <c r="K10" s="55" t="str">
        <f t="shared" si="3"/>
        <v/>
      </c>
    </row>
    <row r="11" spans="1:11" s="18" customFormat="1" ht="38.25" customHeight="1">
      <c r="A11" s="52" t="s">
        <v>89</v>
      </c>
      <c r="B11" s="53" t="s">
        <v>90</v>
      </c>
      <c r="C11" s="53" t="s">
        <v>91</v>
      </c>
      <c r="D11" s="51"/>
      <c r="E11" s="54" t="str">
        <f t="shared" si="0"/>
        <v/>
      </c>
      <c r="F11" s="51" t="s">
        <v>73</v>
      </c>
      <c r="G11" s="51"/>
      <c r="H11" s="54" t="str">
        <f t="shared" si="1"/>
        <v/>
      </c>
      <c r="I11" s="54" t="str">
        <f t="shared" si="2"/>
        <v/>
      </c>
      <c r="J11" s="54" t="str">
        <f>IF(D11="","",IF(D11&lt;2,"Resolve health, injury, recovery or welfare concerns before progression.",IF(D11=2,"Progress with support — Resolve health, injury, recovery or welfare concerns before progression.","Maintain and monitor during progression.")))</f>
        <v/>
      </c>
      <c r="K11" s="55" t="str">
        <f t="shared" si="3"/>
        <v/>
      </c>
    </row>
    <row r="12" spans="1:11" s="18" customFormat="1" ht="38.25" customHeight="1">
      <c r="A12" s="52" t="s">
        <v>92</v>
      </c>
      <c r="B12" s="53" t="s">
        <v>93</v>
      </c>
      <c r="C12" s="53" t="s">
        <v>94</v>
      </c>
      <c r="D12" s="51"/>
      <c r="E12" s="54" t="str">
        <f t="shared" si="0"/>
        <v/>
      </c>
      <c r="F12" s="51" t="s">
        <v>73</v>
      </c>
      <c r="G12" s="51"/>
      <c r="H12" s="54" t="str">
        <f t="shared" si="1"/>
        <v/>
      </c>
      <c r="I12" s="54" t="str">
        <f t="shared" si="2"/>
        <v/>
      </c>
      <c r="J12" s="54" t="str">
        <f>IF(D12="","",IF(D12&lt;2,"Strengthen responsibility, conduct and self-management expected at the next level.",IF(D12=2,"Progress with support — Strengthen responsibility, conduct and self-management expected at the next level.","Maintain and monitor during progression.")))</f>
        <v/>
      </c>
      <c r="K12" s="55" t="str">
        <f t="shared" si="3"/>
        <v/>
      </c>
    </row>
    <row r="13" spans="1:11" s="18" customForma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s="18" customFormat="1">
      <c r="A14" s="47" t="s">
        <v>95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</row>
    <row r="15" spans="1:11" s="18" customFormat="1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</row>
    <row r="16" spans="1:11" s="18" customFormat="1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</sheetData>
  <conditionalFormatting sqref="I5:I12">
    <cfRule type="expression" dxfId="11" priority="1">
      <formula>$I5="Ready"</formula>
    </cfRule>
    <cfRule type="expression" dxfId="10" priority="2">
      <formula>$I5="Ready with Support"</formula>
    </cfRule>
    <cfRule type="expression" dxfId="9" priority="3">
      <formula>$I5="Develop First"</formula>
    </cfRule>
  </conditionalFormatting>
  <dataValidations count="2">
    <dataValidation type="list" sqref="D5:D12" xr:uid="{00000000-0002-0000-0100-000000000000}">
      <formula1>"0,1,2,3"</formula1>
    </dataValidation>
    <dataValidation type="list" sqref="F5:F12" xr:uid="{00000000-0002-0000-0100-000001000000}">
      <formula1>"High,Medium,Low,Unverified"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workbookViewId="0">
      <selection activeCell="A14" sqref="A14:XFD17"/>
    </sheetView>
  </sheetViews>
  <sheetFormatPr defaultRowHeight="14.25"/>
  <cols>
    <col min="1" max="1" width="32" customWidth="1"/>
    <col min="2" max="2" width="50" customWidth="1"/>
    <col min="3" max="3" width="18" customWidth="1"/>
    <col min="4" max="4" width="28" customWidth="1"/>
    <col min="5" max="5" width="29.125" customWidth="1"/>
    <col min="6" max="6" width="39.75" customWidth="1"/>
    <col min="7" max="7" width="19.75" customWidth="1"/>
    <col min="8" max="8" width="14" customWidth="1"/>
    <col min="9" max="9" width="13.5" customWidth="1"/>
  </cols>
  <sheetData>
    <row r="1" spans="1:9" s="18" customFormat="1" ht="20.25">
      <c r="A1" s="40" t="s">
        <v>96</v>
      </c>
      <c r="B1" s="41"/>
      <c r="C1" s="41"/>
      <c r="D1" s="41"/>
      <c r="E1" s="41"/>
      <c r="F1" s="41"/>
      <c r="G1" s="41"/>
      <c r="H1" s="41"/>
      <c r="I1" s="41"/>
    </row>
    <row r="2" spans="1:9" s="18" customFormat="1">
      <c r="A2" s="42" t="s">
        <v>97</v>
      </c>
      <c r="B2" s="43"/>
      <c r="C2" s="43"/>
      <c r="D2" s="43"/>
      <c r="E2" s="43"/>
      <c r="F2" s="43"/>
      <c r="G2" s="43"/>
      <c r="H2" s="43"/>
      <c r="I2" s="43"/>
    </row>
    <row r="3" spans="1:9" s="18" customFormat="1">
      <c r="A3" s="44"/>
      <c r="B3" s="44"/>
      <c r="C3" s="44"/>
      <c r="D3" s="44"/>
      <c r="E3" s="44"/>
      <c r="F3" s="44"/>
      <c r="G3" s="44"/>
      <c r="H3" s="44"/>
      <c r="I3" s="44"/>
    </row>
    <row r="4" spans="1:9" s="18" customFormat="1">
      <c r="A4" s="45" t="s">
        <v>98</v>
      </c>
      <c r="B4" s="45" t="s">
        <v>99</v>
      </c>
      <c r="C4" s="45" t="s">
        <v>100</v>
      </c>
      <c r="D4" s="45" t="s">
        <v>65</v>
      </c>
      <c r="E4" s="45" t="s">
        <v>101</v>
      </c>
      <c r="F4" s="45" t="s">
        <v>102</v>
      </c>
      <c r="G4" s="45" t="s">
        <v>103</v>
      </c>
      <c r="H4" s="45" t="s">
        <v>104</v>
      </c>
      <c r="I4" s="45" t="s">
        <v>105</v>
      </c>
    </row>
    <row r="5" spans="1:9" s="18" customFormat="1" ht="31.5" customHeight="1">
      <c r="A5" s="44" t="s">
        <v>106</v>
      </c>
      <c r="B5" s="44" t="s">
        <v>107</v>
      </c>
      <c r="C5" s="51" t="s">
        <v>108</v>
      </c>
      <c r="D5" s="51"/>
      <c r="E5" s="51"/>
      <c r="F5" s="46" t="str">
        <f>IF(OR(C5="Yes",C5="Not assessed"),"", "Clarify the athlete's own decision and ensure the progression is genuinely wanted.")</f>
        <v/>
      </c>
      <c r="G5" s="51"/>
      <c r="H5" s="58"/>
      <c r="I5" s="51"/>
    </row>
    <row r="6" spans="1:9" s="18" customFormat="1" ht="31.5" customHeight="1">
      <c r="A6" s="44" t="s">
        <v>109</v>
      </c>
      <c r="B6" s="44" t="s">
        <v>110</v>
      </c>
      <c r="C6" s="51" t="s">
        <v>108</v>
      </c>
      <c r="D6" s="51"/>
      <c r="E6" s="51"/>
      <c r="F6" s="46" t="str">
        <f>IF(OR(C6="Yes",C6="Not assessed"),"", "Resolve health / injury concerns and obtain appropriate professional advice or clearance where necessary.")</f>
        <v/>
      </c>
      <c r="G6" s="51"/>
      <c r="H6" s="58"/>
      <c r="I6" s="51"/>
    </row>
    <row r="7" spans="1:9" s="18" customFormat="1" ht="31.5" customHeight="1">
      <c r="A7" s="44" t="s">
        <v>111</v>
      </c>
      <c r="B7" s="44" t="s">
        <v>112</v>
      </c>
      <c r="C7" s="51" t="s">
        <v>108</v>
      </c>
      <c r="D7" s="51"/>
      <c r="E7" s="51"/>
      <c r="F7" s="46" t="str">
        <f>IF(OR(C7="Yes",C7="Not assessed"),"", "Stabilise current training tolerance and recovery before increasing demand.")</f>
        <v/>
      </c>
      <c r="G7" s="51"/>
      <c r="H7" s="58"/>
      <c r="I7" s="51"/>
    </row>
    <row r="8" spans="1:9" s="18" customFormat="1" ht="31.5" customHeight="1">
      <c r="A8" s="44" t="s">
        <v>113</v>
      </c>
      <c r="B8" s="44" t="s">
        <v>114</v>
      </c>
      <c r="C8" s="51" t="s">
        <v>108</v>
      </c>
      <c r="D8" s="51"/>
      <c r="E8" s="51"/>
      <c r="F8" s="46" t="str">
        <f>IF(OR(C8="Yes",C8="Not assessed"),"", "Agree practical life-balance arrangements before progression.")</f>
        <v/>
      </c>
      <c r="G8" s="51"/>
      <c r="H8" s="58"/>
      <c r="I8" s="51"/>
    </row>
    <row r="9" spans="1:9" s="18" customFormat="1" ht="31.5" customHeight="1">
      <c r="A9" s="44" t="s">
        <v>115</v>
      </c>
      <c r="B9" s="44" t="s">
        <v>116</v>
      </c>
      <c r="C9" s="51" t="s">
        <v>108</v>
      </c>
      <c r="D9" s="51"/>
      <c r="E9" s="51"/>
      <c r="F9" s="46" t="str">
        <f>IF(OR(C9="Yes",C9="Not assessed"),"", "Confirm the athlete-specific support required for the proposed opportunity.")</f>
        <v/>
      </c>
      <c r="G9" s="51"/>
      <c r="H9" s="58"/>
      <c r="I9" s="51"/>
    </row>
    <row r="10" spans="1:9" s="18" customFormat="1">
      <c r="A10" s="44"/>
      <c r="B10" s="44"/>
      <c r="C10" s="44"/>
      <c r="D10" s="44"/>
      <c r="E10" s="44"/>
      <c r="F10" s="44"/>
      <c r="G10" s="44"/>
      <c r="H10" s="44"/>
      <c r="I10" s="44"/>
    </row>
    <row r="11" spans="1:9" s="18" customFormat="1">
      <c r="A11" s="44"/>
      <c r="B11" s="44"/>
      <c r="C11" s="44"/>
      <c r="D11" s="44"/>
      <c r="E11" s="44"/>
      <c r="F11" s="44"/>
      <c r="G11" s="44"/>
      <c r="H11" s="44"/>
      <c r="I11" s="44"/>
    </row>
    <row r="12" spans="1:9" s="18" customFormat="1" ht="36">
      <c r="A12" s="56" t="s">
        <v>117</v>
      </c>
      <c r="B12" s="46"/>
      <c r="C12" s="46"/>
      <c r="D12" s="46"/>
      <c r="E12" s="46"/>
      <c r="F12" s="46"/>
      <c r="G12" s="46"/>
      <c r="H12" s="46"/>
      <c r="I12" s="46"/>
    </row>
    <row r="13" spans="1:9" s="18" customFormat="1" ht="24">
      <c r="A13" s="57" t="s">
        <v>118</v>
      </c>
      <c r="B13" s="57" t="s">
        <v>119</v>
      </c>
      <c r="C13" s="57" t="s">
        <v>120</v>
      </c>
      <c r="D13" s="57" t="s">
        <v>121</v>
      </c>
      <c r="E13" s="57" t="s">
        <v>122</v>
      </c>
      <c r="F13" s="57" t="s">
        <v>123</v>
      </c>
      <c r="G13" s="44"/>
      <c r="H13" s="44"/>
      <c r="I13" s="44"/>
    </row>
    <row r="14" spans="1:9" s="18" customFormat="1" ht="21.75" customHeight="1">
      <c r="A14" s="51"/>
      <c r="B14" s="51"/>
      <c r="C14" s="51"/>
      <c r="D14" s="51"/>
      <c r="E14" s="51"/>
      <c r="F14" s="58"/>
      <c r="G14" s="44"/>
      <c r="H14" s="44"/>
      <c r="I14" s="44"/>
    </row>
    <row r="15" spans="1:9" s="18" customFormat="1" ht="21.75" customHeight="1">
      <c r="A15" s="51"/>
      <c r="B15" s="51"/>
      <c r="C15" s="51"/>
      <c r="D15" s="51"/>
      <c r="E15" s="51"/>
      <c r="F15" s="58"/>
      <c r="G15" s="44"/>
      <c r="H15" s="44"/>
      <c r="I15" s="44"/>
    </row>
    <row r="16" spans="1:9" s="18" customFormat="1" ht="21.75" customHeight="1">
      <c r="A16" s="51"/>
      <c r="B16" s="51"/>
      <c r="C16" s="51"/>
      <c r="D16" s="51"/>
      <c r="E16" s="51"/>
      <c r="F16" s="58"/>
      <c r="G16" s="44"/>
      <c r="H16" s="44"/>
      <c r="I16" s="44"/>
    </row>
    <row r="17" spans="1:9" s="18" customFormat="1" ht="21.75" customHeight="1">
      <c r="A17" s="51"/>
      <c r="B17" s="51"/>
      <c r="C17" s="51"/>
      <c r="D17" s="51"/>
      <c r="E17" s="51"/>
      <c r="F17" s="58"/>
      <c r="G17" s="44"/>
      <c r="H17" s="44"/>
      <c r="I17" s="44"/>
    </row>
    <row r="18" spans="1:9" s="18" customFormat="1">
      <c r="A18" s="44"/>
      <c r="B18" s="44"/>
      <c r="C18" s="44"/>
      <c r="D18" s="44"/>
      <c r="E18" s="44"/>
      <c r="F18" s="44"/>
      <c r="G18" s="44"/>
      <c r="H18" s="44"/>
      <c r="I18" s="44"/>
    </row>
    <row r="19" spans="1:9" s="18" customFormat="1" ht="72">
      <c r="A19" s="48" t="s">
        <v>124</v>
      </c>
      <c r="B19" s="48"/>
      <c r="C19" s="48"/>
      <c r="D19" s="48"/>
      <c r="E19" s="48"/>
      <c r="F19" s="48"/>
      <c r="G19" s="48"/>
      <c r="H19" s="48"/>
      <c r="I19" s="48"/>
    </row>
    <row r="20" spans="1:9" s="18" customFormat="1">
      <c r="A20" s="48"/>
      <c r="B20" s="48"/>
      <c r="C20" s="48"/>
      <c r="D20" s="48"/>
      <c r="E20" s="48"/>
      <c r="F20" s="48"/>
      <c r="G20" s="48"/>
      <c r="H20" s="48"/>
      <c r="I20" s="48"/>
    </row>
    <row r="21" spans="1:9" s="18" customFormat="1">
      <c r="A21" s="48"/>
      <c r="B21" s="48"/>
      <c r="C21" s="48"/>
      <c r="D21" s="48"/>
      <c r="E21" s="48"/>
      <c r="F21" s="48"/>
      <c r="G21" s="48"/>
      <c r="H21" s="48"/>
      <c r="I21" s="48"/>
    </row>
    <row r="22" spans="1:9" s="18" customFormat="1">
      <c r="A22" s="48"/>
      <c r="B22" s="48"/>
      <c r="C22" s="48"/>
      <c r="D22" s="48"/>
      <c r="E22" s="48"/>
      <c r="F22" s="48"/>
      <c r="G22" s="48"/>
      <c r="H22" s="48"/>
      <c r="I22" s="48"/>
    </row>
    <row r="23" spans="1:9" s="18" customFormat="1"/>
  </sheetData>
  <sheetProtection sheet="1" objects="1" scenarios="1"/>
  <conditionalFormatting sqref="C5:C9">
    <cfRule type="expression" dxfId="8" priority="1">
      <formula>$C5="Yes"</formula>
    </cfRule>
    <cfRule type="expression" dxfId="7" priority="2">
      <formula>$C5="Partly"</formula>
    </cfRule>
    <cfRule type="expression" dxfId="6" priority="3">
      <formula>$C5="No"</formula>
    </cfRule>
  </conditionalFormatting>
  <dataValidations count="2">
    <dataValidation type="list" sqref="C5:C9" xr:uid="{00000000-0002-0000-0200-000000000000}">
      <formula1>"Yes,Partly,No,Not assessed"</formula1>
    </dataValidation>
    <dataValidation type="list" sqref="I5:I9" xr:uid="{00000000-0002-0000-0200-000001000000}">
      <formula1>"Not Started,In Progress,Complete,Deferred"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0"/>
  <sheetViews>
    <sheetView topLeftCell="D11" workbookViewId="0">
      <selection activeCell="I26" sqref="I26"/>
    </sheetView>
  </sheetViews>
  <sheetFormatPr defaultRowHeight="14.25"/>
  <cols>
    <col min="1" max="1" width="10" customWidth="1"/>
    <col min="2" max="2" width="30" customWidth="1"/>
    <col min="3" max="3" width="48" customWidth="1"/>
    <col min="4" max="4" width="18" customWidth="1"/>
    <col min="5" max="5" width="22" customWidth="1"/>
    <col min="6" max="6" width="14" customWidth="1"/>
    <col min="7" max="7" width="16" customWidth="1"/>
    <col min="8" max="9" width="30" customWidth="1"/>
    <col min="10" max="10" width="34" customWidth="1"/>
  </cols>
  <sheetData>
    <row r="1" spans="1:10" s="18" customFormat="1" ht="20.25">
      <c r="A1" s="40" t="s">
        <v>125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18" customForma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s="18" customFormat="1" ht="25.5">
      <c r="A3" s="21" t="s">
        <v>126</v>
      </c>
      <c r="B3" s="19" t="s">
        <v>127</v>
      </c>
      <c r="C3" s="19"/>
      <c r="D3" s="24" t="s">
        <v>128</v>
      </c>
      <c r="E3" s="25"/>
      <c r="F3" s="25"/>
      <c r="G3" s="25"/>
      <c r="H3" s="25"/>
      <c r="I3" s="25"/>
      <c r="J3" s="25"/>
    </row>
    <row r="4" spans="1:10" s="18" customFormat="1" ht="51">
      <c r="A4" s="21" t="s">
        <v>129</v>
      </c>
      <c r="B4" s="27" t="str">
        <f>COUNT('Readiness Check'!$D$5:$D$12)&amp;" / 8"</f>
        <v>0 / 8</v>
      </c>
      <c r="C4" s="19"/>
      <c r="D4" s="19" t="s">
        <v>130</v>
      </c>
      <c r="E4" s="19" t="s">
        <v>131</v>
      </c>
      <c r="F4" s="19"/>
      <c r="G4" s="19"/>
      <c r="H4" s="19"/>
      <c r="I4" s="19"/>
      <c r="J4" s="19"/>
    </row>
    <row r="5" spans="1:10" s="18" customFormat="1" ht="51">
      <c r="A5" s="21" t="s">
        <v>132</v>
      </c>
      <c r="B5" s="27" t="str">
        <f>(COUNTIF('Progression Conditions'!$C$5:$C$9,"Yes")+COUNTIF('Progression Conditions'!$C$5:$C$9,"Partly")+COUNTIF('Progression Conditions'!$C$5:$C$9,"No"))&amp;" / 5"</f>
        <v>0 / 5</v>
      </c>
      <c r="C5" s="19"/>
      <c r="D5" s="19" t="s">
        <v>133</v>
      </c>
      <c r="E5" s="19" t="s">
        <v>134</v>
      </c>
      <c r="F5" s="19"/>
      <c r="G5" s="19"/>
      <c r="H5" s="19"/>
      <c r="I5" s="19"/>
      <c r="J5" s="19"/>
    </row>
    <row r="6" spans="1:10" s="18" customFormat="1" ht="51">
      <c r="A6" s="21" t="s">
        <v>16</v>
      </c>
      <c r="B6" s="26" t="str">
        <f>IF(COUNT('Readiness Check'!$D$5:$D$12)&lt;8,"Complete the 8 domain ratings",IF((COUNTIF('Progression Conditions'!$C$5:$C$9,"Yes")+COUNTIF('Progression Conditions'!$C$5:$C$9,"Partly")+COUNTIF('Progression Conditions'!$C$5:$C$9,"No"))&lt;5,"Complete the 5 progression conditions",IF(COUNTIF('Progression Conditions'!$C$5:$C$9,"No")&gt;0,"NOT YET READY — critical condition unresolved",IF(COUNTIF('Readiness Check'!$I$5:$I$12,"Develop First")&gt;0,"DEVELOP FURTHER BEFORE PROGRESSION",IF(AND(AVERAGE('Readiness Check'!$D$5:$D$12)&gt;=2.5,COUNTIF('Progression Conditions'!$C$5:$C$9,"Partly")=0),"READY","READY WITH SUPPORT / CONDITIONS")))))</f>
        <v>Complete the 8 domain ratings</v>
      </c>
      <c r="C6" s="19"/>
      <c r="D6" s="19" t="s">
        <v>135</v>
      </c>
      <c r="E6" s="19" t="s">
        <v>136</v>
      </c>
      <c r="F6" s="19"/>
      <c r="G6" s="19"/>
      <c r="H6" s="19"/>
      <c r="I6" s="19"/>
      <c r="J6" s="19"/>
    </row>
    <row r="7" spans="1:10" s="18" customFormat="1" ht="25.5">
      <c r="A7" s="21" t="s">
        <v>137</v>
      </c>
      <c r="B7" s="38"/>
      <c r="C7" s="19"/>
      <c r="D7" s="19" t="s">
        <v>138</v>
      </c>
      <c r="E7" s="19" t="s">
        <v>139</v>
      </c>
      <c r="F7" s="19"/>
      <c r="G7" s="19"/>
      <c r="H7" s="19"/>
      <c r="I7" s="19"/>
      <c r="J7" s="19"/>
    </row>
    <row r="8" spans="1:10" s="18" customFormat="1" ht="76.5">
      <c r="A8" s="21" t="s">
        <v>140</v>
      </c>
      <c r="B8" s="38"/>
      <c r="C8" s="19"/>
      <c r="D8" s="19" t="s">
        <v>141</v>
      </c>
      <c r="E8" s="19" t="s">
        <v>142</v>
      </c>
      <c r="F8" s="19"/>
      <c r="G8" s="19"/>
      <c r="H8" s="19"/>
      <c r="I8" s="19"/>
      <c r="J8" s="19"/>
    </row>
    <row r="9" spans="1:10" s="18" customFormat="1" ht="25.5">
      <c r="A9" s="21" t="s">
        <v>18</v>
      </c>
      <c r="B9" s="38"/>
      <c r="C9" s="19"/>
      <c r="D9" s="19"/>
      <c r="E9" s="19"/>
      <c r="F9" s="19"/>
      <c r="G9" s="19"/>
      <c r="H9" s="19"/>
      <c r="I9" s="19"/>
      <c r="J9" s="19"/>
    </row>
    <row r="10" spans="1:10" s="18" customFormat="1" ht="38.25">
      <c r="A10" s="21" t="s">
        <v>143</v>
      </c>
      <c r="B10" s="38"/>
      <c r="C10" s="19"/>
      <c r="D10" s="19"/>
      <c r="E10" s="19"/>
      <c r="F10" s="19"/>
      <c r="G10" s="19"/>
      <c r="H10" s="19"/>
      <c r="I10" s="19"/>
      <c r="J10" s="19"/>
    </row>
    <row r="11" spans="1:10" s="18" customFormat="1" ht="38.25">
      <c r="A11" s="21" t="s">
        <v>21</v>
      </c>
      <c r="B11" s="39"/>
      <c r="C11" s="19"/>
      <c r="D11" s="19"/>
      <c r="E11" s="19"/>
      <c r="F11" s="19"/>
      <c r="G11" s="19"/>
      <c r="H11" s="19"/>
      <c r="I11" s="19"/>
      <c r="J11" s="19"/>
    </row>
    <row r="12" spans="1:10" s="18" customFormat="1">
      <c r="A12" s="19"/>
      <c r="B12" s="19"/>
      <c r="C12" s="19"/>
      <c r="D12" s="19"/>
      <c r="E12" s="19"/>
      <c r="F12" s="19"/>
      <c r="G12" s="19"/>
      <c r="H12" s="19"/>
      <c r="I12" s="19"/>
      <c r="J12" s="19"/>
    </row>
    <row r="13" spans="1:10" s="18" customFormat="1">
      <c r="A13" s="59" t="s">
        <v>144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18" customFormat="1">
      <c r="A14" s="21" t="s">
        <v>145</v>
      </c>
      <c r="B14" s="21" t="s">
        <v>59</v>
      </c>
      <c r="C14" s="21" t="s">
        <v>146</v>
      </c>
      <c r="D14" s="21" t="s">
        <v>147</v>
      </c>
      <c r="E14" s="21" t="s">
        <v>103</v>
      </c>
      <c r="F14" s="21" t="s">
        <v>104</v>
      </c>
      <c r="G14" s="21" t="s">
        <v>105</v>
      </c>
      <c r="H14" s="21" t="s">
        <v>148</v>
      </c>
      <c r="I14" s="21" t="s">
        <v>149</v>
      </c>
      <c r="J14" s="21" t="s">
        <v>150</v>
      </c>
    </row>
    <row r="15" spans="1:10" s="18" customFormat="1">
      <c r="A15" s="34">
        <v>1</v>
      </c>
      <c r="B15" s="27" t="str">
        <f>IFERROR(INDEX(Technical!$A$5:$A$12,MATCH(A15,Technical!$E$5:$E$12,0)),"")</f>
        <v>Technical</v>
      </c>
      <c r="C15" s="27" t="str">
        <f>IF(B15="","",INDEX(Technical!$F$5:$F$12,MATCH(A15,Technical!$E$5:$E$12,0)))</f>
        <v/>
      </c>
      <c r="D15" s="27">
        <f>IF(B15="","",INDEX(Technical!$B$5:$B$12,MATCH(A15,Technical!$E$5:$E$12,0)))</f>
        <v>0</v>
      </c>
      <c r="E15" s="38"/>
      <c r="F15" s="39"/>
      <c r="G15" s="38"/>
      <c r="H15" s="38"/>
      <c r="I15" s="38"/>
      <c r="J15" s="19" t="s">
        <v>151</v>
      </c>
    </row>
    <row r="16" spans="1:10" s="18" customFormat="1">
      <c r="A16" s="34">
        <v>2</v>
      </c>
      <c r="B16" s="27" t="str">
        <f>IFERROR(INDEX(Technical!$A$5:$A$12,MATCH(A16,Technical!$E$5:$E$12,0)),"")</f>
        <v>Tactical &amp; Decision-Making</v>
      </c>
      <c r="C16" s="27" t="str">
        <f>IF(B16="","",INDEX(Technical!$F$5:$F$12,MATCH(A16,Technical!$E$5:$E$12,0)))</f>
        <v/>
      </c>
      <c r="D16" s="27">
        <f>IF(B16="","",INDEX(Technical!$B$5:$B$12,MATCH(A16,Technical!$E$5:$E$12,0)))</f>
        <v>0</v>
      </c>
      <c r="E16" s="38"/>
      <c r="F16" s="39"/>
      <c r="G16" s="38"/>
      <c r="H16" s="38"/>
      <c r="I16" s="38"/>
      <c r="J16" s="19" t="s">
        <v>151</v>
      </c>
    </row>
    <row r="17" spans="1:10" s="18" customFormat="1">
      <c r="A17" s="34">
        <v>3</v>
      </c>
      <c r="B17" s="27" t="str">
        <f>IFERROR(INDEX(Technical!$A$5:$A$12,MATCH(A17,Technical!$E$5:$E$12,0)),"")</f>
        <v>Physical</v>
      </c>
      <c r="C17" s="27" t="str">
        <f>IF(B17="","",INDEX(Technical!$F$5:$F$12,MATCH(A17,Technical!$E$5:$E$12,0)))</f>
        <v/>
      </c>
      <c r="D17" s="27">
        <f>IF(B17="","",INDEX(Technical!$B$5:$B$12,MATCH(A17,Technical!$E$5:$E$12,0)))</f>
        <v>0</v>
      </c>
      <c r="E17" s="38"/>
      <c r="F17" s="39"/>
      <c r="G17" s="38"/>
      <c r="H17" s="38"/>
      <c r="I17" s="38"/>
      <c r="J17" s="19" t="s">
        <v>151</v>
      </c>
    </row>
    <row r="18" spans="1:10" s="18" customFormat="1">
      <c r="A18" s="34"/>
      <c r="B18" s="19"/>
      <c r="C18" s="19"/>
      <c r="D18" s="19"/>
      <c r="E18" s="19"/>
      <c r="F18" s="19"/>
      <c r="G18" s="19"/>
      <c r="H18" s="19"/>
      <c r="I18" s="19"/>
      <c r="J18" s="19"/>
    </row>
    <row r="19" spans="1:10" s="18" customFormat="1">
      <c r="A19" s="19"/>
      <c r="B19" s="19"/>
      <c r="C19" s="19"/>
      <c r="D19" s="19"/>
      <c r="E19" s="19"/>
      <c r="F19" s="19"/>
      <c r="G19" s="19"/>
      <c r="H19" s="19"/>
      <c r="I19" s="19"/>
      <c r="J19" s="19"/>
    </row>
    <row r="20" spans="1:10" s="18" customFormat="1">
      <c r="A20" s="59" t="s">
        <v>152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18" customFormat="1">
      <c r="A21" s="21" t="s">
        <v>153</v>
      </c>
      <c r="B21" s="21" t="s">
        <v>98</v>
      </c>
      <c r="C21" s="21" t="s">
        <v>154</v>
      </c>
      <c r="D21" s="21" t="s">
        <v>100</v>
      </c>
      <c r="E21" s="21" t="s">
        <v>103</v>
      </c>
      <c r="F21" s="21" t="s">
        <v>104</v>
      </c>
      <c r="G21" s="21" t="s">
        <v>105</v>
      </c>
      <c r="H21" s="21" t="s">
        <v>155</v>
      </c>
      <c r="I21" s="21" t="s">
        <v>149</v>
      </c>
      <c r="J21" s="21" t="s">
        <v>156</v>
      </c>
    </row>
    <row r="22" spans="1:10" s="18" customFormat="1" ht="25.5">
      <c r="A22" s="34">
        <v>1</v>
      </c>
      <c r="B22" s="27" t="str">
        <f>IFERROR(INDEX('Progression Conditions'!$A$5:$A$9,MATCH(A22,Technical!$I$5:$I$9,0)),"")</f>
        <v/>
      </c>
      <c r="C22" s="27" t="str">
        <f>IF(B22="","",INDEX('Progression Conditions'!$F$5:$F$9,MATCH(A22,Technical!$I$5:$I$9,0)))</f>
        <v/>
      </c>
      <c r="D22" s="27" t="str">
        <f>IF(B22="","",INDEX('Progression Conditions'!$C$5:$C$9,MATCH(A22,Technical!$I$5:$I$9,0)))</f>
        <v/>
      </c>
      <c r="E22" s="32"/>
      <c r="F22" s="33"/>
      <c r="G22" s="32"/>
      <c r="H22" s="32"/>
      <c r="I22" s="32"/>
      <c r="J22" s="19" t="s">
        <v>157</v>
      </c>
    </row>
    <row r="23" spans="1:10" s="18" customFormat="1" ht="25.5">
      <c r="A23" s="34">
        <v>2</v>
      </c>
      <c r="B23" s="27" t="str">
        <f>IFERROR(INDEX('Progression Conditions'!$A$5:$A$9,MATCH(A23,Technical!$I$5:$I$9,0)),"")</f>
        <v/>
      </c>
      <c r="C23" s="27" t="str">
        <f>IF(B23="","",INDEX('Progression Conditions'!$F$5:$F$9,MATCH(A23,Technical!$I$5:$I$9,0)))</f>
        <v/>
      </c>
      <c r="D23" s="27" t="str">
        <f>IF(B23="","",INDEX('Progression Conditions'!$C$5:$C$9,MATCH(A23,Technical!$I$5:$I$9,0)))</f>
        <v/>
      </c>
      <c r="E23" s="32"/>
      <c r="F23" s="33"/>
      <c r="G23" s="32"/>
      <c r="H23" s="38"/>
      <c r="I23" s="32"/>
      <c r="J23" s="19" t="s">
        <v>157</v>
      </c>
    </row>
    <row r="24" spans="1:10" s="18" customFormat="1" ht="25.5">
      <c r="A24" s="34">
        <v>3</v>
      </c>
      <c r="B24" s="27" t="str">
        <f>IFERROR(INDEX('Progression Conditions'!$A$5:$A$9,MATCH(A24,Technical!$I$5:$I$9,0)),"")</f>
        <v/>
      </c>
      <c r="C24" s="27" t="str">
        <f>IF(B24="","",INDEX('Progression Conditions'!$F$5:$F$9,MATCH(A24,Technical!$I$5:$I$9,0)))</f>
        <v/>
      </c>
      <c r="D24" s="27" t="str">
        <f>IF(B24="","",INDEX('Progression Conditions'!$C$5:$C$9,MATCH(A24,Technical!$I$5:$I$9,0)))</f>
        <v/>
      </c>
      <c r="E24" s="32"/>
      <c r="F24" s="33"/>
      <c r="G24" s="32"/>
      <c r="H24" s="32"/>
      <c r="I24" s="32"/>
      <c r="J24" s="19" t="s">
        <v>157</v>
      </c>
    </row>
    <row r="25" spans="1:10" s="18" customFormat="1">
      <c r="A25" s="34"/>
      <c r="B25" s="19"/>
      <c r="C25" s="19"/>
      <c r="D25" s="19"/>
      <c r="E25" s="19"/>
      <c r="F25" s="19"/>
      <c r="G25" s="19"/>
      <c r="H25" s="19"/>
      <c r="I25" s="19"/>
      <c r="J25" s="19"/>
    </row>
    <row r="26" spans="1:10" s="18" customFormat="1">
      <c r="A26" s="19"/>
      <c r="B26" s="19"/>
      <c r="C26" s="19"/>
      <c r="D26" s="19"/>
      <c r="E26" s="19"/>
      <c r="F26" s="19"/>
      <c r="G26" s="19"/>
      <c r="H26" s="19"/>
      <c r="I26" s="19"/>
      <c r="J26" s="19"/>
    </row>
    <row r="27" spans="1:10" s="18" customFormat="1">
      <c r="A27" s="60" t="s">
        <v>158</v>
      </c>
      <c r="B27" s="28"/>
      <c r="C27" s="28"/>
      <c r="D27" s="28"/>
      <c r="E27" s="28"/>
      <c r="F27" s="28"/>
      <c r="G27" s="28"/>
      <c r="H27" s="28"/>
      <c r="I27" s="28"/>
      <c r="J27" s="28"/>
    </row>
    <row r="28" spans="1:10" s="18" customFormat="1" ht="12" customHeight="1">
      <c r="A28" s="28"/>
      <c r="B28" s="28"/>
      <c r="C28" s="28"/>
      <c r="D28" s="28"/>
      <c r="E28" s="28"/>
      <c r="F28" s="28"/>
      <c r="G28" s="28"/>
      <c r="H28" s="28"/>
      <c r="I28" s="28"/>
      <c r="J28" s="28"/>
    </row>
    <row r="29" spans="1:10" s="18" customFormat="1">
      <c r="A29" s="28"/>
      <c r="B29" s="28"/>
      <c r="C29" s="28"/>
      <c r="D29" s="28"/>
      <c r="E29" s="28"/>
      <c r="F29" s="28"/>
      <c r="G29" s="28"/>
      <c r="H29" s="28"/>
      <c r="I29" s="28"/>
      <c r="J29" s="28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sheetProtection sheet="1" objects="1" scenarios="1"/>
  <dataValidations count="3">
    <dataValidation type="list" sqref="B7" xr:uid="{00000000-0002-0000-0300-000000000000}">
      <formula1>"Wants to proceed,Wants to proceed with support,Unsure,Prefers to wait"</formula1>
    </dataValidation>
    <dataValidation type="list" sqref="B8:B9" xr:uid="{00000000-0002-0000-0300-000001000000}">
      <formula1>"Proceed,Proceed with support / conditions,Hold — develop further,Reassess later"</formula1>
    </dataValidation>
    <dataValidation type="list" sqref="G15:G17 G22:G24" xr:uid="{00000000-0002-0000-0300-000003000000}">
      <formula1>"Not Started,In Progress,Complete,Deferred"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9"/>
  <sheetViews>
    <sheetView workbookViewId="0">
      <selection activeCell="B11" sqref="B11"/>
    </sheetView>
  </sheetViews>
  <sheetFormatPr defaultRowHeight="14.25"/>
  <cols>
    <col min="1" max="1" width="30" customWidth="1"/>
    <col min="2" max="2" width="18" customWidth="1"/>
    <col min="3" max="4" width="20" customWidth="1"/>
    <col min="5" max="5" width="40" customWidth="1"/>
    <col min="6" max="6" width="34" customWidth="1"/>
    <col min="7" max="7" width="18" customWidth="1"/>
    <col min="8" max="8" width="42" customWidth="1"/>
    <col min="9" max="10" width="10" customWidth="1"/>
  </cols>
  <sheetData>
    <row r="1" spans="1:10" s="9" customFormat="1" ht="21.75">
      <c r="A1" s="64" t="s">
        <v>159</v>
      </c>
      <c r="B1" s="8"/>
      <c r="C1" s="8"/>
      <c r="D1" s="8"/>
      <c r="E1" s="8"/>
      <c r="F1" s="8"/>
      <c r="G1" s="8"/>
      <c r="H1" s="8"/>
      <c r="I1" s="8"/>
      <c r="J1" s="8"/>
    </row>
    <row r="2" spans="1:10" s="9" customFormat="1">
      <c r="A2" s="65" t="s">
        <v>160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9" customForma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s="9" customFormat="1">
      <c r="A4" s="11" t="s">
        <v>4</v>
      </c>
      <c r="B4" s="15" t="str">
        <f>IF(HOME!B6="","",HOME!B6)</f>
        <v/>
      </c>
      <c r="C4" s="10"/>
      <c r="D4" s="11" t="s">
        <v>161</v>
      </c>
      <c r="E4" s="61" t="str">
        <f>IFERROR(AVERAGE('Readiness Check'!$D$5:$D$12),"")</f>
        <v/>
      </c>
      <c r="F4" s="10"/>
      <c r="G4" s="10"/>
      <c r="H4" s="10"/>
      <c r="I4" s="10"/>
      <c r="J4" s="10"/>
    </row>
    <row r="5" spans="1:10" s="9" customFormat="1" ht="25.5">
      <c r="A5" s="11" t="s">
        <v>6</v>
      </c>
      <c r="B5" s="15" t="str">
        <f>IF(HOME!B7="","",HOME!B7)</f>
        <v/>
      </c>
      <c r="C5" s="10"/>
      <c r="D5" s="11" t="s">
        <v>9</v>
      </c>
      <c r="E5" s="62">
        <f>COUNTIF('Readiness Check'!$I$5:$I$12,"Develop First")</f>
        <v>0</v>
      </c>
      <c r="F5" s="10"/>
      <c r="G5" s="10"/>
      <c r="H5" s="10"/>
      <c r="I5" s="10"/>
      <c r="J5" s="10"/>
    </row>
    <row r="6" spans="1:10" s="9" customFormat="1">
      <c r="A6" s="11" t="s">
        <v>8</v>
      </c>
      <c r="B6" s="15" t="str">
        <f>IF(HOME!B8="","",HOME!B8)</f>
        <v/>
      </c>
      <c r="C6" s="10"/>
      <c r="D6" s="11" t="s">
        <v>11</v>
      </c>
      <c r="E6" s="62">
        <f>COUNTIF('Progression Conditions'!$C$5:$C$9,"No")</f>
        <v>0</v>
      </c>
      <c r="F6" s="10"/>
      <c r="G6" s="10"/>
      <c r="H6" s="10"/>
      <c r="I6" s="10"/>
      <c r="J6" s="10"/>
    </row>
    <row r="7" spans="1:10" s="9" customFormat="1" ht="25.5">
      <c r="A7" s="11" t="s">
        <v>162</v>
      </c>
      <c r="B7" s="15" t="str">
        <f>IF(HOME!B9="","",HOME!B9)</f>
        <v/>
      </c>
      <c r="C7" s="10"/>
      <c r="D7" s="11" t="s">
        <v>14</v>
      </c>
      <c r="E7" s="62">
        <f>COUNTIF('Progression Conditions'!$C$5:$C$9,"Partly")</f>
        <v>0</v>
      </c>
      <c r="F7" s="10"/>
      <c r="G7" s="10"/>
      <c r="H7" s="10"/>
      <c r="I7" s="10"/>
      <c r="J7" s="10"/>
    </row>
    <row r="8" spans="1:10" s="9" customFormat="1" ht="25.5">
      <c r="A8" s="11" t="s">
        <v>12</v>
      </c>
      <c r="B8" s="15" t="str">
        <f>IF(HOME!B10="","",HOME!B10)</f>
        <v>Next development stage</v>
      </c>
      <c r="C8" s="10"/>
      <c r="D8" s="11" t="s">
        <v>17</v>
      </c>
      <c r="E8" s="62" t="str">
        <f>IF(HOME!B12="","",HOME!B12)</f>
        <v/>
      </c>
      <c r="F8" s="10"/>
      <c r="G8" s="10"/>
      <c r="H8" s="10"/>
      <c r="I8" s="10"/>
      <c r="J8" s="10"/>
    </row>
    <row r="9" spans="1:10" s="9" customFormat="1">
      <c r="A9" s="11" t="s">
        <v>137</v>
      </c>
      <c r="B9" s="15" t="str">
        <f>IF('Decision &amp; Actions'!B7="","",'Decision &amp; Actions'!B7)</f>
        <v/>
      </c>
      <c r="C9" s="10"/>
      <c r="D9" s="11" t="s">
        <v>19</v>
      </c>
      <c r="E9" s="63" t="str">
        <f>IF(HOME!B13="","",HOME!B13)</f>
        <v/>
      </c>
      <c r="F9" s="10"/>
      <c r="G9" s="10"/>
      <c r="H9" s="10"/>
      <c r="I9" s="10"/>
      <c r="J9" s="10"/>
    </row>
    <row r="10" spans="1:10" s="9" customFormat="1" ht="25.5">
      <c r="A10" s="11" t="s">
        <v>16</v>
      </c>
      <c r="B10" s="15" t="str">
        <f>IF('Decision &amp; Actions'!B6="","",'Decision &amp; Actions'!B6)</f>
        <v>Complete the 8 domain ratings</v>
      </c>
      <c r="C10" s="10"/>
      <c r="D10" s="11" t="s">
        <v>163</v>
      </c>
      <c r="E10" s="63" t="str">
        <f>IF('Decision &amp; Actions'!B11="","",'Decision &amp; Actions'!B11)</f>
        <v/>
      </c>
      <c r="F10" s="10"/>
      <c r="G10" s="10"/>
      <c r="H10" s="10"/>
      <c r="I10" s="10"/>
      <c r="J10" s="10"/>
    </row>
    <row r="11" spans="1:10" s="9" customFormat="1" ht="25.5">
      <c r="A11" s="11" t="s">
        <v>18</v>
      </c>
      <c r="B11" s="15" t="str">
        <f>IF('Decision &amp; Actions'!B9="","",'Decision &amp; Actions'!B9)</f>
        <v/>
      </c>
      <c r="C11" s="10"/>
      <c r="D11" s="11" t="s">
        <v>143</v>
      </c>
      <c r="E11" s="62" t="str">
        <f>IF('Decision &amp; Actions'!B10="","",'Decision &amp; Actions'!B10)</f>
        <v/>
      </c>
      <c r="F11" s="10"/>
      <c r="G11" s="10"/>
      <c r="H11" s="10"/>
      <c r="I11" s="10"/>
      <c r="J11" s="10"/>
    </row>
    <row r="12" spans="1:10" s="9" customFormat="1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0" s="9" customFormat="1" ht="25.5">
      <c r="A13" s="12" t="s">
        <v>164</v>
      </c>
      <c r="B13" s="13"/>
      <c r="C13" s="13"/>
      <c r="D13" s="13"/>
      <c r="E13" s="13"/>
      <c r="F13" s="12" t="s">
        <v>165</v>
      </c>
      <c r="G13" s="13"/>
      <c r="H13" s="13"/>
      <c r="I13" s="13"/>
      <c r="J13" s="13"/>
    </row>
    <row r="14" spans="1:10" s="9" customFormat="1">
      <c r="A14" s="11" t="s">
        <v>59</v>
      </c>
      <c r="B14" s="11" t="s">
        <v>40</v>
      </c>
      <c r="C14" s="11" t="s">
        <v>105</v>
      </c>
      <c r="D14" s="11" t="s">
        <v>64</v>
      </c>
      <c r="E14" s="10"/>
      <c r="F14" s="11" t="s">
        <v>98</v>
      </c>
      <c r="G14" s="11" t="s">
        <v>166</v>
      </c>
      <c r="H14" s="11" t="s">
        <v>101</v>
      </c>
      <c r="I14" s="10"/>
      <c r="J14" s="10"/>
    </row>
    <row r="15" spans="1:10" s="9" customFormat="1">
      <c r="A15" s="10" t="str">
        <f>'Readiness Check'!A5</f>
        <v>Technical</v>
      </c>
      <c r="B15" s="10" t="str">
        <f>IF('Readiness Check'!D5="","",'Readiness Check'!D5)</f>
        <v/>
      </c>
      <c r="C15" s="10" t="str">
        <f>IF('Readiness Check'!I5="","",'Readiness Check'!I5)</f>
        <v/>
      </c>
      <c r="D15" s="10" t="str">
        <f>IF('Readiness Check'!F5="","",'Readiness Check'!F5)</f>
        <v>Unverified</v>
      </c>
      <c r="E15" s="10"/>
      <c r="F15" s="10" t="str">
        <f>'Progression Conditions'!A5</f>
        <v>Athlete willingness &amp; informed choice</v>
      </c>
      <c r="G15" s="10" t="str">
        <f>IF('Progression Conditions'!C5="Not assessed","",'Progression Conditions'!C5)</f>
        <v/>
      </c>
      <c r="H15" s="10" t="str">
        <f>IF('Progression Conditions'!E5="","",'Progression Conditions'!E5)</f>
        <v/>
      </c>
      <c r="I15" s="10"/>
      <c r="J15" s="10"/>
    </row>
    <row r="16" spans="1:10" s="9" customFormat="1">
      <c r="A16" s="10" t="str">
        <f>'Readiness Check'!A6</f>
        <v>Tactical &amp; Decision-Making</v>
      </c>
      <c r="B16" s="10" t="str">
        <f>IF('Readiness Check'!D6="","",'Readiness Check'!D6)</f>
        <v/>
      </c>
      <c r="C16" s="10" t="str">
        <f>IF('Readiness Check'!I6="","",'Readiness Check'!I6)</f>
        <v/>
      </c>
      <c r="D16" s="10" t="str">
        <f>IF('Readiness Check'!F6="","",'Readiness Check'!F6)</f>
        <v>Unverified</v>
      </c>
      <c r="E16" s="10"/>
      <c r="F16" s="10" t="str">
        <f>'Progression Conditions'!A6</f>
        <v>Health / injury clearance where required</v>
      </c>
      <c r="G16" s="10" t="str">
        <f>IF('Progression Conditions'!C6="Not assessed","",'Progression Conditions'!C6)</f>
        <v/>
      </c>
      <c r="H16" s="10" t="str">
        <f>IF('Progression Conditions'!E6="","",'Progression Conditions'!E6)</f>
        <v/>
      </c>
      <c r="I16" s="10"/>
      <c r="J16" s="10"/>
    </row>
    <row r="17" spans="1:10" s="9" customFormat="1">
      <c r="A17" s="10" t="str">
        <f>'Readiness Check'!A7</f>
        <v>Physical</v>
      </c>
      <c r="B17" s="10" t="str">
        <f>IF('Readiness Check'!D7="","",'Readiness Check'!D7)</f>
        <v/>
      </c>
      <c r="C17" s="10" t="str">
        <f>IF('Readiness Check'!I7="","",'Readiness Check'!I7)</f>
        <v/>
      </c>
      <c r="D17" s="10" t="str">
        <f>IF('Readiness Check'!F7="","",'Readiness Check'!F7)</f>
        <v>Unverified</v>
      </c>
      <c r="E17" s="10"/>
      <c r="F17" s="10" t="str">
        <f>'Progression Conditions'!A7</f>
        <v>Training load &amp; recovery tolerance</v>
      </c>
      <c r="G17" s="10" t="str">
        <f>IF('Progression Conditions'!C7="Not assessed","",'Progression Conditions'!C7)</f>
        <v/>
      </c>
      <c r="H17" s="10" t="str">
        <f>IF('Progression Conditions'!E7="","",'Progression Conditions'!E7)</f>
        <v/>
      </c>
      <c r="I17" s="10"/>
      <c r="J17" s="10"/>
    </row>
    <row r="18" spans="1:10" s="9" customFormat="1">
      <c r="A18" s="10" t="str">
        <f>'Readiness Check'!A8</f>
        <v>Psychological</v>
      </c>
      <c r="B18" s="10" t="str">
        <f>IF('Readiness Check'!D8="","",'Readiness Check'!D8)</f>
        <v/>
      </c>
      <c r="C18" s="10" t="str">
        <f>IF('Readiness Check'!I8="","",'Readiness Check'!I8)</f>
        <v/>
      </c>
      <c r="D18" s="10" t="str">
        <f>IF('Readiness Check'!F8="","",'Readiness Check'!F8)</f>
        <v>Unverified</v>
      </c>
      <c r="E18" s="10"/>
      <c r="F18" s="10" t="str">
        <f>'Progression Conditions'!A8</f>
        <v>Life-balance feasibility</v>
      </c>
      <c r="G18" s="10" t="str">
        <f>IF('Progression Conditions'!C8="Not assessed","",'Progression Conditions'!C8)</f>
        <v/>
      </c>
      <c r="H18" s="10" t="str">
        <f>IF('Progression Conditions'!E8="","",'Progression Conditions'!E8)</f>
        <v/>
      </c>
      <c r="I18" s="10"/>
      <c r="J18" s="10"/>
    </row>
    <row r="19" spans="1:10" s="9" customFormat="1">
      <c r="A19" s="10" t="str">
        <f>'Readiness Check'!A9</f>
        <v>Social &amp; Cultural</v>
      </c>
      <c r="B19" s="10" t="str">
        <f>IF('Readiness Check'!D9="","",'Readiness Check'!D9)</f>
        <v/>
      </c>
      <c r="C19" s="10" t="str">
        <f>IF('Readiness Check'!I9="","",'Readiness Check'!I9)</f>
        <v/>
      </c>
      <c r="D19" s="10" t="str">
        <f>IF('Readiness Check'!F9="","",'Readiness Check'!F9)</f>
        <v>Unverified</v>
      </c>
      <c r="E19" s="10"/>
      <c r="F19" s="10" t="str">
        <f>'Progression Conditions'!A9</f>
        <v>Athlete-specific practical support</v>
      </c>
      <c r="G19" s="10" t="str">
        <f>IF('Progression Conditions'!C9="Not assessed","",'Progression Conditions'!C9)</f>
        <v/>
      </c>
      <c r="H19" s="10" t="str">
        <f>IF('Progression Conditions'!E9="","",'Progression Conditions'!E9)</f>
        <v/>
      </c>
      <c r="I19" s="10"/>
      <c r="J19" s="10"/>
    </row>
    <row r="20" spans="1:10" s="9" customFormat="1">
      <c r="A20" s="10" t="str">
        <f>'Readiness Check'!A10</f>
        <v>Lifestyle, Education &amp; Career</v>
      </c>
      <c r="B20" s="10" t="str">
        <f>IF('Readiness Check'!D10="","",'Readiness Check'!D10)</f>
        <v/>
      </c>
      <c r="C20" s="10" t="str">
        <f>IF('Readiness Check'!I10="","",'Readiness Check'!I10)</f>
        <v/>
      </c>
      <c r="D20" s="10" t="str">
        <f>IF('Readiness Check'!F10="","",'Readiness Check'!F10)</f>
        <v>Unverified</v>
      </c>
      <c r="E20" s="10"/>
      <c r="F20" s="10"/>
      <c r="G20" s="10"/>
      <c r="H20" s="10"/>
      <c r="I20" s="10"/>
      <c r="J20" s="10"/>
    </row>
    <row r="21" spans="1:10" s="9" customFormat="1">
      <c r="A21" s="10" t="str">
        <f>'Readiness Check'!A11</f>
        <v>Health, Recovery &amp; Welfare</v>
      </c>
      <c r="B21" s="10" t="str">
        <f>IF('Readiness Check'!D11="","",'Readiness Check'!D11)</f>
        <v/>
      </c>
      <c r="C21" s="10" t="str">
        <f>IF('Readiness Check'!I11="","",'Readiness Check'!I11)</f>
        <v/>
      </c>
      <c r="D21" s="10" t="str">
        <f>IF('Readiness Check'!F11="","",'Readiness Check'!F11)</f>
        <v>Unverified</v>
      </c>
      <c r="E21" s="10"/>
      <c r="F21" s="14" t="s">
        <v>167</v>
      </c>
      <c r="G21" s="15"/>
      <c r="H21" s="15"/>
      <c r="I21" s="15"/>
      <c r="J21" s="15"/>
    </row>
    <row r="22" spans="1:10" s="9" customFormat="1">
      <c r="A22" s="10" t="str">
        <f>'Readiness Check'!A12</f>
        <v>Values &amp; Personal Responsibility</v>
      </c>
      <c r="B22" s="10" t="str">
        <f>IF('Readiness Check'!D12="","",'Readiness Check'!D12)</f>
        <v/>
      </c>
      <c r="C22" s="10" t="str">
        <f>IF('Readiness Check'!I12="","",'Readiness Check'!I12)</f>
        <v/>
      </c>
      <c r="D22" s="10" t="str">
        <f>IF('Readiness Check'!F12="","",'Readiness Check'!F12)</f>
        <v>Unverified</v>
      </c>
      <c r="E22" s="10"/>
      <c r="F22" s="10" t="s">
        <v>168</v>
      </c>
      <c r="G22" s="10" t="str">
        <f>IF('Decision &amp; Actions'!C15="","",'Decision &amp; Actions'!C15)</f>
        <v/>
      </c>
      <c r="H22" s="10"/>
      <c r="I22" s="10"/>
      <c r="J22" s="10"/>
    </row>
    <row r="23" spans="1:10" s="9" customFormat="1">
      <c r="A23" s="10"/>
      <c r="B23" s="10"/>
      <c r="C23" s="10"/>
      <c r="D23" s="10"/>
      <c r="E23" s="10"/>
      <c r="F23" s="10" t="s">
        <v>169</v>
      </c>
      <c r="G23" s="10" t="str">
        <f>IF('Decision &amp; Actions'!C22="","",'Decision &amp; Actions'!C22)</f>
        <v/>
      </c>
      <c r="H23" s="10"/>
      <c r="I23" s="10"/>
      <c r="J23" s="10"/>
    </row>
    <row r="24" spans="1:10" s="9" customFormat="1">
      <c r="A24" s="10"/>
      <c r="B24" s="10"/>
      <c r="C24" s="10"/>
      <c r="D24" s="10"/>
      <c r="E24" s="10"/>
      <c r="F24" s="10" t="s">
        <v>170</v>
      </c>
      <c r="G24" s="10" t="str">
        <f>IF(HOME!B6="","",COUNTA('Progression Conditions'!$A$14:$A$17))</f>
        <v/>
      </c>
      <c r="H24" s="10"/>
      <c r="I24" s="10"/>
      <c r="J24" s="10"/>
    </row>
    <row r="25" spans="1:10" s="9" customFormat="1">
      <c r="A25" s="66" t="s">
        <v>171</v>
      </c>
      <c r="B25" s="16"/>
      <c r="C25" s="16"/>
      <c r="D25" s="16"/>
      <c r="E25" s="16"/>
      <c r="F25" s="16"/>
      <c r="G25" s="16"/>
      <c r="H25" s="16"/>
      <c r="I25" s="16"/>
      <c r="J25" s="16"/>
    </row>
    <row r="26" spans="1:10" s="9" customFormat="1">
      <c r="A26" s="16"/>
      <c r="B26" s="16"/>
      <c r="C26" s="16"/>
      <c r="D26" s="16"/>
      <c r="E26" s="16"/>
      <c r="F26" s="16"/>
      <c r="G26" s="16"/>
      <c r="H26" s="16"/>
      <c r="I26" s="16"/>
      <c r="J26" s="16"/>
    </row>
    <row r="27" spans="1:10" s="9" customFormat="1">
      <c r="A27" s="16"/>
      <c r="B27" s="16"/>
      <c r="C27" s="16"/>
      <c r="D27" s="16"/>
      <c r="E27" s="16"/>
      <c r="F27" s="16"/>
      <c r="G27" s="16"/>
      <c r="H27" s="16"/>
      <c r="I27" s="16"/>
      <c r="J27" s="16"/>
    </row>
    <row r="28" spans="1:10" s="9" customFormat="1">
      <c r="A28" s="16"/>
      <c r="B28" s="16"/>
      <c r="C28" s="16"/>
      <c r="D28" s="16"/>
      <c r="E28" s="16"/>
      <c r="F28" s="16"/>
      <c r="G28" s="16"/>
      <c r="H28" s="16"/>
      <c r="I28" s="16"/>
      <c r="J28" s="16"/>
    </row>
    <row r="29" spans="1:10" s="9" customFormat="1"/>
  </sheetData>
  <sheetProtection sheet="1" objects="1" scenarios="1"/>
  <conditionalFormatting sqref="C15:C22">
    <cfRule type="expression" dxfId="5" priority="1">
      <formula>$C15="Ready"</formula>
    </cfRule>
    <cfRule type="expression" dxfId="4" priority="2">
      <formula>$C15="Ready with Support"</formula>
    </cfRule>
    <cfRule type="expression" dxfId="3" priority="3">
      <formula>$C15="Develop First"</formula>
    </cfRule>
  </conditionalFormatting>
  <conditionalFormatting sqref="G15:G19">
    <cfRule type="expression" dxfId="2" priority="4">
      <formula>$G15="Yes"</formula>
    </cfRule>
    <cfRule type="expression" dxfId="1" priority="5">
      <formula>$G15="Partly"</formula>
    </cfRule>
    <cfRule type="expression" dxfId="0" priority="6">
      <formula>$G15="No"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"/>
  <sheetViews>
    <sheetView tabSelected="1" workbookViewId="0"/>
  </sheetViews>
  <sheetFormatPr defaultRowHeight="14.25"/>
  <cols>
    <col min="9" max="10" width="14" customWidth="1"/>
  </cols>
  <sheetData>
    <row r="1" spans="1:10">
      <c r="A1" s="5" t="s">
        <v>172</v>
      </c>
      <c r="B1" s="4"/>
      <c r="C1" s="4"/>
      <c r="D1" s="4"/>
      <c r="E1" s="4"/>
      <c r="F1" s="4"/>
      <c r="G1" s="4"/>
      <c r="H1" s="4"/>
    </row>
    <row r="2" spans="1:10">
      <c r="A2" s="3"/>
      <c r="B2" s="3"/>
      <c r="C2" s="3"/>
      <c r="D2" s="3"/>
      <c r="E2" s="3"/>
      <c r="F2" s="3"/>
      <c r="G2" s="3"/>
      <c r="H2" s="3"/>
    </row>
    <row r="3" spans="1:10">
      <c r="A3" s="3"/>
      <c r="B3" s="3"/>
      <c r="C3" s="3"/>
      <c r="D3" s="3"/>
      <c r="E3" s="3"/>
      <c r="F3" s="3"/>
      <c r="G3" s="3"/>
      <c r="H3" s="3"/>
    </row>
    <row r="4" spans="1:10" ht="15">
      <c r="A4" s="6" t="s">
        <v>59</v>
      </c>
      <c r="B4" s="6" t="s">
        <v>40</v>
      </c>
      <c r="C4" s="6" t="s">
        <v>173</v>
      </c>
      <c r="D4" s="6" t="s">
        <v>174</v>
      </c>
      <c r="E4" s="6" t="s">
        <v>145</v>
      </c>
      <c r="F4" s="6" t="s">
        <v>175</v>
      </c>
      <c r="G4" s="6" t="s">
        <v>176</v>
      </c>
      <c r="H4" s="6" t="s">
        <v>177</v>
      </c>
      <c r="I4" s="7" t="s">
        <v>176</v>
      </c>
      <c r="J4" s="7" t="s">
        <v>178</v>
      </c>
    </row>
    <row r="5" spans="1:10">
      <c r="A5" s="3" t="str">
        <f>'Readiness Check'!A5</f>
        <v>Technical</v>
      </c>
      <c r="B5" s="3">
        <f>'Readiness Check'!D5</f>
        <v>0</v>
      </c>
      <c r="C5" s="3" t="str">
        <f>'Readiness Check'!F5</f>
        <v>Unverified</v>
      </c>
      <c r="D5" s="3" t="str">
        <f>'Readiness Check'!K5</f>
        <v/>
      </c>
      <c r="E5" s="3">
        <f>IF(OR(B5="",B5&gt;=3),"",COUNTIF($D$5:$D$12,"&gt;"&amp;D5)+COUNTIFS($D$5:D5,D5))</f>
        <v>1</v>
      </c>
      <c r="F5" s="3" t="str">
        <f>'Readiness Check'!J5</f>
        <v/>
      </c>
      <c r="G5" s="3" t="str">
        <f>IF('Progression Conditions'!C5="No",1,IF('Progression Conditions'!C5="Partly",2,""))</f>
        <v/>
      </c>
      <c r="H5" s="3" t="str">
        <f>'Progression Conditions'!C5</f>
        <v>Not assessed</v>
      </c>
      <c r="I5" t="str">
        <f>IF(J5=0,"",COUNTIF($J$5:$J$9,"&gt;"&amp;J5)+COUNTIFS($J$5:J5,J5))</f>
        <v/>
      </c>
      <c r="J5">
        <f>IF('Progression Conditions'!C5="No",10,IF('Progression Conditions'!C5="Partly",5,0))</f>
        <v>0</v>
      </c>
    </row>
    <row r="6" spans="1:10">
      <c r="A6" s="3" t="str">
        <f>'Readiness Check'!A6</f>
        <v>Tactical &amp; Decision-Making</v>
      </c>
      <c r="B6" s="3">
        <f>'Readiness Check'!D6</f>
        <v>0</v>
      </c>
      <c r="C6" s="3" t="str">
        <f>'Readiness Check'!F6</f>
        <v>Unverified</v>
      </c>
      <c r="D6" s="3" t="str">
        <f>'Readiness Check'!K6</f>
        <v/>
      </c>
      <c r="E6" s="3">
        <f>IF(OR(B6="",B6&gt;=3),"",COUNTIF($D$5:$D$12,"&gt;"&amp;D6)+COUNTIFS($D$5:D6,D6))</f>
        <v>2</v>
      </c>
      <c r="F6" s="3" t="str">
        <f>'Readiness Check'!J6</f>
        <v/>
      </c>
      <c r="G6" s="3" t="str">
        <f>IF('Progression Conditions'!C6="No",1,IF('Progression Conditions'!C6="Partly",2,""))</f>
        <v/>
      </c>
      <c r="H6" s="3" t="str">
        <f>'Progression Conditions'!C6</f>
        <v>Not assessed</v>
      </c>
      <c r="I6" t="str">
        <f>IF(J6=0,"",COUNTIF($J$5:$J$9,"&gt;"&amp;J6)+COUNTIFS($J$5:J6,J6))</f>
        <v/>
      </c>
      <c r="J6">
        <f>IF('Progression Conditions'!C6="No",10,IF('Progression Conditions'!C6="Partly",5,0))</f>
        <v>0</v>
      </c>
    </row>
    <row r="7" spans="1:10">
      <c r="A7" s="3" t="str">
        <f>'Readiness Check'!A7</f>
        <v>Physical</v>
      </c>
      <c r="B7" s="3">
        <f>'Readiness Check'!D7</f>
        <v>0</v>
      </c>
      <c r="C7" s="3" t="str">
        <f>'Readiness Check'!F7</f>
        <v>Unverified</v>
      </c>
      <c r="D7" s="3" t="str">
        <f>'Readiness Check'!K7</f>
        <v/>
      </c>
      <c r="E7" s="3">
        <f>IF(OR(B7="",B7&gt;=3),"",COUNTIF($D$5:$D$12,"&gt;"&amp;D7)+COUNTIFS($D$5:D7,D7))</f>
        <v>3</v>
      </c>
      <c r="F7" s="3" t="str">
        <f>'Readiness Check'!J7</f>
        <v/>
      </c>
      <c r="G7" s="3" t="str">
        <f>IF('Progression Conditions'!C7="No",1,IF('Progression Conditions'!C7="Partly",2,""))</f>
        <v/>
      </c>
      <c r="H7" s="3" t="str">
        <f>'Progression Conditions'!C7</f>
        <v>Not assessed</v>
      </c>
      <c r="I7" t="str">
        <f>IF(J7=0,"",COUNTIF($J$5:$J$9,"&gt;"&amp;J7)+COUNTIFS($J$5:J7,J7))</f>
        <v/>
      </c>
      <c r="J7">
        <f>IF('Progression Conditions'!C7="No",10,IF('Progression Conditions'!C7="Partly",5,0))</f>
        <v>0</v>
      </c>
    </row>
    <row r="8" spans="1:10">
      <c r="A8" s="3" t="str">
        <f>'Readiness Check'!A8</f>
        <v>Psychological</v>
      </c>
      <c r="B8" s="3">
        <f>'Readiness Check'!D8</f>
        <v>0</v>
      </c>
      <c r="C8" s="3" t="str">
        <f>'Readiness Check'!F8</f>
        <v>Unverified</v>
      </c>
      <c r="D8" s="3" t="str">
        <f>'Readiness Check'!K8</f>
        <v/>
      </c>
      <c r="E8" s="3">
        <f>IF(OR(B8="",B8&gt;=3),"",COUNTIF($D$5:$D$12,"&gt;"&amp;D8)+COUNTIFS($D$5:D8,D8))</f>
        <v>4</v>
      </c>
      <c r="F8" s="3" t="str">
        <f>'Readiness Check'!J8</f>
        <v/>
      </c>
      <c r="G8" s="3" t="str">
        <f>IF('Progression Conditions'!C8="No",1,IF('Progression Conditions'!C8="Partly",2,""))</f>
        <v/>
      </c>
      <c r="H8" s="3" t="str">
        <f>'Progression Conditions'!C8</f>
        <v>Not assessed</v>
      </c>
      <c r="I8" t="str">
        <f>IF(J8=0,"",COUNTIF($J$5:$J$9,"&gt;"&amp;J8)+COUNTIFS($J$5:J8,J8))</f>
        <v/>
      </c>
      <c r="J8">
        <f>IF('Progression Conditions'!C8="No",10,IF('Progression Conditions'!C8="Partly",5,0))</f>
        <v>0</v>
      </c>
    </row>
    <row r="9" spans="1:10">
      <c r="A9" s="3" t="str">
        <f>'Readiness Check'!A9</f>
        <v>Social &amp; Cultural</v>
      </c>
      <c r="B9" s="3">
        <f>'Readiness Check'!D9</f>
        <v>0</v>
      </c>
      <c r="C9" s="3" t="str">
        <f>'Readiness Check'!F9</f>
        <v>Unverified</v>
      </c>
      <c r="D9" s="3" t="str">
        <f>'Readiness Check'!K9</f>
        <v/>
      </c>
      <c r="E9" s="3">
        <f>IF(OR(B9="",B9&gt;=3),"",COUNTIF($D$5:$D$12,"&gt;"&amp;D9)+COUNTIFS($D$5:D9,D9))</f>
        <v>5</v>
      </c>
      <c r="F9" s="3" t="str">
        <f>'Readiness Check'!J9</f>
        <v/>
      </c>
      <c r="G9" s="3" t="str">
        <f>IF('Progression Conditions'!C9="No",1,IF('Progression Conditions'!C9="Partly",2,""))</f>
        <v/>
      </c>
      <c r="H9" s="3" t="str">
        <f>'Progression Conditions'!C9</f>
        <v>Not assessed</v>
      </c>
      <c r="I9" t="str">
        <f>IF(J9=0,"",COUNTIF($J$5:$J$9,"&gt;"&amp;J9)+COUNTIFS($J$5:J9,J9))</f>
        <v/>
      </c>
      <c r="J9">
        <f>IF('Progression Conditions'!C9="No",10,IF('Progression Conditions'!C9="Partly",5,0))</f>
        <v>0</v>
      </c>
    </row>
    <row r="10" spans="1:10">
      <c r="A10" s="3" t="str">
        <f>'Readiness Check'!A10</f>
        <v>Lifestyle, Education &amp; Career</v>
      </c>
      <c r="B10" s="3">
        <f>'Readiness Check'!D10</f>
        <v>0</v>
      </c>
      <c r="C10" s="3" t="str">
        <f>'Readiness Check'!F10</f>
        <v>Unverified</v>
      </c>
      <c r="D10" s="3" t="str">
        <f>'Readiness Check'!K10</f>
        <v/>
      </c>
      <c r="E10" s="3">
        <f>IF(OR(B10="",B10&gt;=3),"",COUNTIF($D$5:$D$12,"&gt;"&amp;D10)+COUNTIFS($D$5:D10,D10))</f>
        <v>6</v>
      </c>
      <c r="F10" s="3" t="str">
        <f>'Readiness Check'!J10</f>
        <v/>
      </c>
      <c r="G10" s="3"/>
      <c r="H10" s="3"/>
    </row>
    <row r="11" spans="1:10">
      <c r="A11" s="3" t="str">
        <f>'Readiness Check'!A11</f>
        <v>Health, Recovery &amp; Welfare</v>
      </c>
      <c r="B11" s="3">
        <f>'Readiness Check'!D11</f>
        <v>0</v>
      </c>
      <c r="C11" s="3" t="str">
        <f>'Readiness Check'!F11</f>
        <v>Unverified</v>
      </c>
      <c r="D11" s="3" t="str">
        <f>'Readiness Check'!K11</f>
        <v/>
      </c>
      <c r="E11" s="3">
        <f>IF(OR(B11="",B11&gt;=3),"",COUNTIF($D$5:$D$12,"&gt;"&amp;D11)+COUNTIFS($D$5:D11,D11))</f>
        <v>7</v>
      </c>
      <c r="F11" s="3" t="str">
        <f>'Readiness Check'!J11</f>
        <v/>
      </c>
      <c r="G11" s="3"/>
      <c r="H11" s="3"/>
    </row>
    <row r="12" spans="1:10">
      <c r="A12" s="3" t="str">
        <f>'Readiness Check'!A12</f>
        <v>Values &amp; Personal Responsibility</v>
      </c>
      <c r="B12" s="3">
        <f>'Readiness Check'!D12</f>
        <v>0</v>
      </c>
      <c r="C12" s="3" t="str">
        <f>'Readiness Check'!F12</f>
        <v>Unverified</v>
      </c>
      <c r="D12" s="3" t="str">
        <f>'Readiness Check'!K12</f>
        <v/>
      </c>
      <c r="E12" s="3">
        <f>IF(OR(B12="",B12&gt;=3),"",COUNTIF($D$5:$D$12,"&gt;"&amp;D12)+COUNTIFS($D$5:D12,D12))</f>
        <v>8</v>
      </c>
      <c r="F12" s="3" t="str">
        <f>'Readiness Check'!J12</f>
        <v/>
      </c>
      <c r="G12" s="3"/>
      <c r="H12" s="3"/>
    </row>
    <row r="13" spans="1:10">
      <c r="A13" s="3"/>
      <c r="B13" s="3"/>
      <c r="C13" s="3"/>
      <c r="D13" s="3"/>
      <c r="E13" s="3"/>
      <c r="F13" s="3"/>
      <c r="G13" s="3"/>
      <c r="H13" s="3"/>
    </row>
    <row r="14" spans="1:10">
      <c r="A14" s="3"/>
      <c r="B14" s="3"/>
      <c r="C14" s="3"/>
      <c r="D14" s="3"/>
      <c r="E14" s="3"/>
      <c r="F14" s="3"/>
      <c r="G14" s="3"/>
      <c r="H14" s="3"/>
    </row>
    <row r="15" spans="1:10">
      <c r="A15" s="3"/>
      <c r="B15" s="3"/>
      <c r="C15" s="3"/>
      <c r="D15" s="3"/>
      <c r="E15" s="3"/>
      <c r="F15" s="3"/>
      <c r="G15" s="3"/>
      <c r="H15" s="3"/>
    </row>
    <row r="16" spans="1:10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HOME</vt:lpstr>
      <vt:lpstr>Readiness Check</vt:lpstr>
      <vt:lpstr>Progression Conditions</vt:lpstr>
      <vt:lpstr>Decision &amp; Actions</vt:lpstr>
      <vt:lpstr>Athlete Summary</vt:lpstr>
      <vt:lpstr>Technical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Brian Minikin</cp:lastModifiedBy>
  <dcterms:created xsi:type="dcterms:W3CDTF">2026-09-05T05:45:46Z</dcterms:created>
  <dcterms:modified xsi:type="dcterms:W3CDTF">2026-09-05T06:00:00Z</dcterms:modified>
</cp:coreProperties>
</file>