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STR Files/"/>
    </mc:Choice>
  </mc:AlternateContent>
  <xr:revisionPtr revIDLastSave="0" documentId="8_{4B249033-7872-4613-8E00-DF7300D57E9B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HOME" sheetId="1" r:id="rId1"/>
    <sheet name="Situation Assessment" sheetId="2" r:id="rId2"/>
    <sheet name="Data Check" sheetId="3" r:id="rId3"/>
    <sheet name="Key Findings" sheetId="4" r:id="rId4"/>
    <sheet name="Dashboard" sheetId="5" r:id="rId5"/>
    <sheet name="Automation" sheetId="6" r:id="rId6"/>
    <sheet name="Question Bank" sheetId="7" state="hidden" r:id="rId7"/>
    <sheet name="Data Bank" sheetId="8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6" l="1"/>
  <c r="E24" i="6"/>
  <c r="G24" i="6" s="1"/>
  <c r="G23" i="6"/>
  <c r="I23" i="6" s="1"/>
  <c r="F23" i="6"/>
  <c r="E23" i="6"/>
  <c r="F22" i="6"/>
  <c r="E22" i="6"/>
  <c r="G22" i="6" s="1"/>
  <c r="F21" i="6"/>
  <c r="E21" i="6"/>
  <c r="G21" i="6" s="1"/>
  <c r="G20" i="6"/>
  <c r="I20" i="6" s="1"/>
  <c r="F20" i="6"/>
  <c r="E20" i="6"/>
  <c r="F19" i="6"/>
  <c r="G19" i="6" s="1"/>
  <c r="E19" i="6"/>
  <c r="F18" i="6"/>
  <c r="E18" i="6"/>
  <c r="G18" i="6" s="1"/>
  <c r="F17" i="6"/>
  <c r="E17" i="6"/>
  <c r="G17" i="6" s="1"/>
  <c r="G16" i="6"/>
  <c r="I16" i="6" s="1"/>
  <c r="F16" i="6"/>
  <c r="E16" i="6"/>
  <c r="F15" i="6"/>
  <c r="G15" i="6" s="1"/>
  <c r="E15" i="6"/>
  <c r="F14" i="6"/>
  <c r="E14" i="6"/>
  <c r="G14" i="6" s="1"/>
  <c r="A14" i="6"/>
  <c r="F13" i="6"/>
  <c r="E13" i="6"/>
  <c r="G13" i="6" s="1"/>
  <c r="D13" i="6"/>
  <c r="K12" i="6"/>
  <c r="G12" i="6"/>
  <c r="I12" i="6" s="1"/>
  <c r="F12" i="6"/>
  <c r="E12" i="6"/>
  <c r="J11" i="6"/>
  <c r="F11" i="6"/>
  <c r="G11" i="6" s="1"/>
  <c r="E11" i="6"/>
  <c r="B11" i="6"/>
  <c r="F10" i="6"/>
  <c r="E10" i="6"/>
  <c r="G10" i="6" s="1"/>
  <c r="A10" i="6"/>
  <c r="F9" i="6"/>
  <c r="E9" i="6"/>
  <c r="G9" i="6" s="1"/>
  <c r="D9" i="6"/>
  <c r="K8" i="6"/>
  <c r="G8" i="6"/>
  <c r="I8" i="6" s="1"/>
  <c r="F8" i="6"/>
  <c r="E8" i="6"/>
  <c r="J7" i="6"/>
  <c r="F7" i="6"/>
  <c r="G7" i="6" s="1"/>
  <c r="E7" i="6"/>
  <c r="B7" i="6"/>
  <c r="F6" i="6"/>
  <c r="E6" i="6"/>
  <c r="G6" i="6" s="1"/>
  <c r="A6" i="6"/>
  <c r="F5" i="6"/>
  <c r="E5" i="6"/>
  <c r="G5" i="6" s="1"/>
  <c r="D5" i="6"/>
  <c r="A20" i="5"/>
  <c r="E10" i="5"/>
  <c r="B10" i="5"/>
  <c r="E9" i="5"/>
  <c r="B9" i="5"/>
  <c r="E8" i="5"/>
  <c r="B8" i="5"/>
  <c r="E7" i="5"/>
  <c r="E6" i="5"/>
  <c r="B6" i="5"/>
  <c r="E5" i="5"/>
  <c r="B5" i="5"/>
  <c r="B7" i="5" s="1"/>
  <c r="E4" i="5"/>
  <c r="B4" i="5"/>
  <c r="A2" i="5"/>
  <c r="A2" i="4"/>
  <c r="H14" i="3"/>
  <c r="E14" i="3"/>
  <c r="C14" i="3"/>
  <c r="B14" i="3"/>
  <c r="A14" i="3"/>
  <c r="H13" i="3"/>
  <c r="E13" i="3"/>
  <c r="C13" i="3"/>
  <c r="B13" i="3"/>
  <c r="A13" i="3"/>
  <c r="H12" i="3"/>
  <c r="E12" i="3"/>
  <c r="C12" i="3"/>
  <c r="B12" i="3"/>
  <c r="A12" i="3"/>
  <c r="H11" i="3"/>
  <c r="E11" i="3"/>
  <c r="C11" i="3"/>
  <c r="B11" i="3"/>
  <c r="A11" i="3"/>
  <c r="H10" i="3"/>
  <c r="E10" i="3"/>
  <c r="C10" i="3"/>
  <c r="B10" i="3"/>
  <c r="A10" i="3"/>
  <c r="H9" i="3"/>
  <c r="E9" i="3"/>
  <c r="C9" i="3"/>
  <c r="B9" i="3"/>
  <c r="A9" i="3"/>
  <c r="H8" i="3"/>
  <c r="E8" i="3"/>
  <c r="C8" i="3"/>
  <c r="B8" i="3"/>
  <c r="A8" i="3"/>
  <c r="H7" i="3"/>
  <c r="E7" i="3"/>
  <c r="C7" i="3"/>
  <c r="B7" i="3"/>
  <c r="A7" i="3"/>
  <c r="H6" i="3"/>
  <c r="E6" i="3"/>
  <c r="C6" i="3"/>
  <c r="B6" i="3"/>
  <c r="A6" i="3"/>
  <c r="H5" i="3"/>
  <c r="E5" i="3"/>
  <c r="C5" i="3"/>
  <c r="B5" i="3"/>
  <c r="A5" i="3"/>
  <c r="A2" i="3"/>
  <c r="J24" i="2"/>
  <c r="J24" i="6" s="1"/>
  <c r="I24" i="2"/>
  <c r="K24" i="6" s="1"/>
  <c r="D24" i="2"/>
  <c r="D24" i="6" s="1"/>
  <c r="C24" i="2"/>
  <c r="C24" i="6" s="1"/>
  <c r="B24" i="2"/>
  <c r="B24" i="6" s="1"/>
  <c r="A24" i="2"/>
  <c r="A24" i="6" s="1"/>
  <c r="J23" i="2"/>
  <c r="J23" i="6" s="1"/>
  <c r="I23" i="2"/>
  <c r="K23" i="6" s="1"/>
  <c r="D23" i="2"/>
  <c r="D23" i="6" s="1"/>
  <c r="C23" i="2"/>
  <c r="C23" i="6" s="1"/>
  <c r="B23" i="2"/>
  <c r="B23" i="6" s="1"/>
  <c r="A23" i="2"/>
  <c r="A23" i="6" s="1"/>
  <c r="J22" i="2"/>
  <c r="J22" i="6" s="1"/>
  <c r="I22" i="2"/>
  <c r="K22" i="6" s="1"/>
  <c r="D22" i="2"/>
  <c r="D22" i="6" s="1"/>
  <c r="C22" i="2"/>
  <c r="C22" i="6" s="1"/>
  <c r="B22" i="2"/>
  <c r="B22" i="6" s="1"/>
  <c r="A22" i="2"/>
  <c r="A22" i="6" s="1"/>
  <c r="J21" i="2"/>
  <c r="J21" i="6" s="1"/>
  <c r="I21" i="2"/>
  <c r="K21" i="6" s="1"/>
  <c r="D21" i="2"/>
  <c r="D21" i="6" s="1"/>
  <c r="C21" i="2"/>
  <c r="C21" i="6" s="1"/>
  <c r="B21" i="2"/>
  <c r="B21" i="6" s="1"/>
  <c r="A21" i="2"/>
  <c r="A21" i="6" s="1"/>
  <c r="J20" i="2"/>
  <c r="J20" i="6" s="1"/>
  <c r="I20" i="2"/>
  <c r="K20" i="6" s="1"/>
  <c r="D20" i="2"/>
  <c r="D20" i="6" s="1"/>
  <c r="C20" i="2"/>
  <c r="C20" i="6" s="1"/>
  <c r="B20" i="2"/>
  <c r="B20" i="6" s="1"/>
  <c r="A20" i="2"/>
  <c r="A20" i="6" s="1"/>
  <c r="J19" i="2"/>
  <c r="J19" i="6" s="1"/>
  <c r="I19" i="2"/>
  <c r="K19" i="6" s="1"/>
  <c r="D19" i="2"/>
  <c r="D19" i="6" s="1"/>
  <c r="C19" i="2"/>
  <c r="C19" i="6" s="1"/>
  <c r="B19" i="2"/>
  <c r="B19" i="6" s="1"/>
  <c r="A19" i="2"/>
  <c r="A19" i="6" s="1"/>
  <c r="J18" i="2"/>
  <c r="J18" i="6" s="1"/>
  <c r="I18" i="2"/>
  <c r="K18" i="6" s="1"/>
  <c r="D18" i="2"/>
  <c r="D18" i="6" s="1"/>
  <c r="C18" i="2"/>
  <c r="C18" i="6" s="1"/>
  <c r="B18" i="2"/>
  <c r="B18" i="6" s="1"/>
  <c r="A18" i="2"/>
  <c r="A18" i="6" s="1"/>
  <c r="J17" i="2"/>
  <c r="J17" i="6" s="1"/>
  <c r="I17" i="2"/>
  <c r="K17" i="6" s="1"/>
  <c r="D17" i="2"/>
  <c r="D17" i="6" s="1"/>
  <c r="C17" i="2"/>
  <c r="C17" i="6" s="1"/>
  <c r="B17" i="2"/>
  <c r="B17" i="6" s="1"/>
  <c r="A17" i="2"/>
  <c r="A17" i="6" s="1"/>
  <c r="J16" i="2"/>
  <c r="J16" i="6" s="1"/>
  <c r="I16" i="2"/>
  <c r="K16" i="6" s="1"/>
  <c r="D16" i="2"/>
  <c r="D16" i="6" s="1"/>
  <c r="C16" i="2"/>
  <c r="C16" i="6" s="1"/>
  <c r="B16" i="2"/>
  <c r="B16" i="6" s="1"/>
  <c r="A16" i="2"/>
  <c r="A16" i="6" s="1"/>
  <c r="J15" i="2"/>
  <c r="J15" i="6" s="1"/>
  <c r="I15" i="2"/>
  <c r="K15" i="6" s="1"/>
  <c r="D15" i="2"/>
  <c r="D15" i="6" s="1"/>
  <c r="C15" i="2"/>
  <c r="C15" i="6" s="1"/>
  <c r="B15" i="2"/>
  <c r="B15" i="6" s="1"/>
  <c r="A15" i="2"/>
  <c r="A15" i="6" s="1"/>
  <c r="J14" i="2"/>
  <c r="J14" i="6" s="1"/>
  <c r="I14" i="2"/>
  <c r="K14" i="6" s="1"/>
  <c r="D14" i="2"/>
  <c r="D14" i="6" s="1"/>
  <c r="C14" i="2"/>
  <c r="C14" i="6" s="1"/>
  <c r="B14" i="2"/>
  <c r="B14" i="6" s="1"/>
  <c r="A14" i="2"/>
  <c r="J13" i="2"/>
  <c r="J13" i="6" s="1"/>
  <c r="I13" i="2"/>
  <c r="K13" i="6" s="1"/>
  <c r="D13" i="2"/>
  <c r="C13" i="2"/>
  <c r="C13" i="6" s="1"/>
  <c r="B13" i="2"/>
  <c r="B13" i="6" s="1"/>
  <c r="A13" i="2"/>
  <c r="A13" i="6" s="1"/>
  <c r="J12" i="2"/>
  <c r="J12" i="6" s="1"/>
  <c r="I12" i="2"/>
  <c r="D12" i="2"/>
  <c r="D12" i="6" s="1"/>
  <c r="C12" i="2"/>
  <c r="C12" i="6" s="1"/>
  <c r="B12" i="2"/>
  <c r="B12" i="6" s="1"/>
  <c r="A12" i="2"/>
  <c r="A12" i="6" s="1"/>
  <c r="J11" i="2"/>
  <c r="I11" i="2"/>
  <c r="K11" i="6" s="1"/>
  <c r="D11" i="2"/>
  <c r="D11" i="6" s="1"/>
  <c r="C11" i="2"/>
  <c r="C11" i="6" s="1"/>
  <c r="B11" i="2"/>
  <c r="A11" i="2"/>
  <c r="A11" i="6" s="1"/>
  <c r="J10" i="2"/>
  <c r="J10" i="6" s="1"/>
  <c r="I10" i="2"/>
  <c r="K10" i="6" s="1"/>
  <c r="D10" i="2"/>
  <c r="D10" i="6" s="1"/>
  <c r="C10" i="2"/>
  <c r="C10" i="6" s="1"/>
  <c r="B10" i="2"/>
  <c r="B10" i="6" s="1"/>
  <c r="A10" i="2"/>
  <c r="J9" i="2"/>
  <c r="J9" i="6" s="1"/>
  <c r="I9" i="2"/>
  <c r="K9" i="6" s="1"/>
  <c r="D9" i="2"/>
  <c r="C9" i="2"/>
  <c r="C9" i="6" s="1"/>
  <c r="B9" i="2"/>
  <c r="B9" i="6" s="1"/>
  <c r="A9" i="2"/>
  <c r="A9" i="6" s="1"/>
  <c r="J8" i="2"/>
  <c r="J8" i="6" s="1"/>
  <c r="I8" i="2"/>
  <c r="D8" i="2"/>
  <c r="D8" i="6" s="1"/>
  <c r="C8" i="2"/>
  <c r="C8" i="6" s="1"/>
  <c r="B8" i="2"/>
  <c r="B8" i="6" s="1"/>
  <c r="A8" i="2"/>
  <c r="A8" i="6" s="1"/>
  <c r="J7" i="2"/>
  <c r="I7" i="2"/>
  <c r="K7" i="6" s="1"/>
  <c r="D7" i="2"/>
  <c r="D7" i="6" s="1"/>
  <c r="C7" i="2"/>
  <c r="C7" i="6" s="1"/>
  <c r="B7" i="2"/>
  <c r="A7" i="2"/>
  <c r="A7" i="6" s="1"/>
  <c r="J6" i="2"/>
  <c r="J6" i="6" s="1"/>
  <c r="I6" i="2"/>
  <c r="K6" i="6" s="1"/>
  <c r="D6" i="2"/>
  <c r="D6" i="6" s="1"/>
  <c r="C6" i="2"/>
  <c r="C6" i="6" s="1"/>
  <c r="B6" i="2"/>
  <c r="B6" i="6" s="1"/>
  <c r="A6" i="2"/>
  <c r="J5" i="2"/>
  <c r="J5" i="6" s="1"/>
  <c r="I5" i="2"/>
  <c r="K5" i="6" s="1"/>
  <c r="D5" i="2"/>
  <c r="C5" i="2"/>
  <c r="C5" i="6" s="1"/>
  <c r="B5" i="2"/>
  <c r="B5" i="6" s="1"/>
  <c r="A5" i="2"/>
  <c r="A5" i="6" s="1"/>
  <c r="A2" i="2"/>
  <c r="E13" i="1"/>
  <c r="E9" i="1"/>
  <c r="E8" i="1"/>
  <c r="E7" i="1"/>
  <c r="E6" i="1"/>
  <c r="E10" i="1" s="1"/>
  <c r="E5" i="1"/>
  <c r="H9" i="6" l="1"/>
  <c r="I9" i="6"/>
  <c r="I7" i="6"/>
  <c r="H7" i="6"/>
  <c r="I15" i="6"/>
  <c r="H15" i="6"/>
  <c r="I22" i="6"/>
  <c r="H22" i="6"/>
  <c r="H23" i="6"/>
  <c r="H5" i="6"/>
  <c r="I5" i="6"/>
  <c r="H13" i="6"/>
  <c r="I13" i="6"/>
  <c r="H21" i="6"/>
  <c r="I21" i="6"/>
  <c r="I24" i="6"/>
  <c r="H24" i="6"/>
  <c r="H17" i="6"/>
  <c r="I17" i="6"/>
  <c r="H6" i="6"/>
  <c r="I6" i="6"/>
  <c r="H14" i="6"/>
  <c r="I14" i="6"/>
  <c r="H10" i="6"/>
  <c r="I10" i="6"/>
  <c r="I11" i="6"/>
  <c r="H11" i="6"/>
  <c r="H18" i="6"/>
  <c r="I18" i="6"/>
  <c r="I19" i="6"/>
  <c r="H19" i="6"/>
  <c r="H8" i="6"/>
  <c r="H12" i="6"/>
  <c r="H16" i="6"/>
  <c r="H20" i="6"/>
  <c r="B10" i="4" l="1"/>
  <c r="B6" i="4"/>
  <c r="B11" i="4"/>
  <c r="B7" i="4"/>
  <c r="B9" i="4"/>
  <c r="B5" i="4"/>
  <c r="B12" i="4"/>
  <c r="B8" i="4"/>
  <c r="G7" i="4" l="1"/>
  <c r="C7" i="4"/>
  <c r="H7" i="4"/>
  <c r="D7" i="4"/>
  <c r="B15" i="5" s="1"/>
  <c r="F7" i="4"/>
  <c r="E7" i="4"/>
  <c r="G11" i="4"/>
  <c r="C11" i="4"/>
  <c r="D11" i="4"/>
  <c r="F11" i="4"/>
  <c r="H11" i="4"/>
  <c r="E11" i="4"/>
  <c r="F6" i="4"/>
  <c r="G6" i="4"/>
  <c r="C6" i="4"/>
  <c r="B14" i="5" s="1"/>
  <c r="E6" i="4"/>
  <c r="H6" i="4"/>
  <c r="D6" i="4"/>
  <c r="H8" i="4"/>
  <c r="D8" i="4"/>
  <c r="E8" i="4"/>
  <c r="G8" i="4"/>
  <c r="C8" i="4"/>
  <c r="F8" i="4"/>
  <c r="H12" i="4"/>
  <c r="D12" i="4"/>
  <c r="E12" i="4"/>
  <c r="G12" i="4"/>
  <c r="C12" i="4"/>
  <c r="F12" i="4"/>
  <c r="E5" i="4"/>
  <c r="F5" i="4"/>
  <c r="H5" i="4"/>
  <c r="D5" i="4"/>
  <c r="G5" i="4"/>
  <c r="C5" i="4"/>
  <c r="B13" i="5" s="1"/>
  <c r="E9" i="4"/>
  <c r="F9" i="4"/>
  <c r="H9" i="4"/>
  <c r="D9" i="4"/>
  <c r="G9" i="4"/>
  <c r="C9" i="4"/>
  <c r="F10" i="4"/>
  <c r="G10" i="4"/>
  <c r="E10" i="4"/>
  <c r="C10" i="4"/>
  <c r="H10" i="4"/>
  <c r="D10" i="4"/>
  <c r="B16" i="5" l="1"/>
  <c r="B17" i="5"/>
</calcChain>
</file>

<file path=xl/sharedStrings.xml><?xml version="1.0" encoding="utf-8"?>
<sst xmlns="http://schemas.openxmlformats.org/spreadsheetml/2006/main" count="1269" uniqueCount="875">
  <si>
    <t>Select the context first. STR-02 will then ask 10 universal questions plus 10 questions specific to that context.</t>
  </si>
  <si>
    <t>Subject / Entity</t>
  </si>
  <si>
    <t>Assessment Items</t>
  </si>
  <si>
    <t>Plan / Initiative</t>
  </si>
  <si>
    <t>Ratings Entered</t>
  </si>
  <si>
    <t>Current Location / Community</t>
  </si>
  <si>
    <t>Evidence Upgraded</t>
  </si>
  <si>
    <t>Responsible Body / Owner</t>
  </si>
  <si>
    <t>Automatic Key Findings</t>
  </si>
  <si>
    <t>Operator / Lead Organisation</t>
  </si>
  <si>
    <t>Baselines Entered</t>
  </si>
  <si>
    <t>Current Notes</t>
  </si>
  <si>
    <t>Quick Assessment</t>
  </si>
  <si>
    <t>CONTEXT SETUP — CHOOSE BEFORE ENTERING ASSESSMENT DATA</t>
  </si>
  <si>
    <t>Context Type</t>
  </si>
  <si>
    <t>Sport Facility</t>
  </si>
  <si>
    <t>Question Set</t>
  </si>
  <si>
    <t>Assessment Stage</t>
  </si>
  <si>
    <t>Reactivation / Recovery</t>
  </si>
  <si>
    <t>Minimum Input</t>
  </si>
  <si>
    <t>Rating only</t>
  </si>
  <si>
    <t>Assessment Purpose</t>
  </si>
  <si>
    <t>Situation Analysis</t>
  </si>
  <si>
    <t>Context Change Rule</t>
  </si>
  <si>
    <t>If context changes after data entry, review/clear the yellow response cells.</t>
  </si>
  <si>
    <t>QUICK START</t>
  </si>
  <si>
    <t>1</t>
  </si>
  <si>
    <t>Choose Context</t>
  </si>
  <si>
    <t>Select Context Type first. Stage and Purpose frame how you interpret the questions.</t>
  </si>
  <si>
    <t>2</t>
  </si>
  <si>
    <t>Select one Rating for each of the 20 questions. Confidence starts at Unverified.</t>
  </si>
  <si>
    <t>3</t>
  </si>
  <si>
    <t>Add Evidence as Needed</t>
  </si>
  <si>
    <t>Upgrade confidence and add evidence/source only for important or uncertain items.</t>
  </si>
  <si>
    <t>4</t>
  </si>
  <si>
    <t>Review Outputs</t>
  </si>
  <si>
    <t>Key Findings and Dashboard are automatic. Data Check is optional depth before STR-04.</t>
  </si>
  <si>
    <t>RATING GUIDE — WHAT THE DROPDOWNS MEAN</t>
  </si>
  <si>
    <t>Rating</t>
  </si>
  <si>
    <t>Meaning</t>
  </si>
  <si>
    <t>Use when...</t>
  </si>
  <si>
    <t>Evidence Confidence</t>
  </si>
  <si>
    <t>Typical basis</t>
  </si>
  <si>
    <t>Strong</t>
  </si>
  <si>
    <t>Working well / clearly in place</t>
  </si>
  <si>
    <t>Evidence shows the condition is effective and reliable.</t>
  </si>
  <si>
    <t>High</t>
  </si>
  <si>
    <t>Documented / verified</t>
  </si>
  <si>
    <t>Official record, inspection, current data</t>
  </si>
  <si>
    <t>Adequate</t>
  </si>
  <si>
    <t>Acceptable but improvable</t>
  </si>
  <si>
    <t>The condition is basically sufficient.</t>
  </si>
  <si>
    <t>Medium</t>
  </si>
  <si>
    <t>Credible but incomplete</t>
  </si>
  <si>
    <t>Reliable report, partial documentation</t>
  </si>
  <si>
    <t>Developing</t>
  </si>
  <si>
    <t>Partly in place</t>
  </si>
  <si>
    <t>Some elements exist but important work remains.</t>
  </si>
  <si>
    <t>Low</t>
  </si>
  <si>
    <t>Informed judgement</t>
  </si>
  <si>
    <t>Experience or stakeholder view</t>
  </si>
  <si>
    <t>Weak</t>
  </si>
  <si>
    <t>Significant gap</t>
  </si>
  <si>
    <t>The gap is affecting performance or readiness.</t>
  </si>
  <si>
    <t>Unverified</t>
  </si>
  <si>
    <t>Default until checked</t>
  </si>
  <si>
    <t>No reliable evidence has been entered yet</t>
  </si>
  <si>
    <t>Critical</t>
  </si>
  <si>
    <t>Absent / blocking</t>
  </si>
  <si>
    <t>The issue can prevent safe, lawful or effective implementation.</t>
  </si>
  <si>
    <t>Unknown</t>
  </si>
  <si>
    <t>Not enough information</t>
  </si>
  <si>
    <t>You cannot yet make a responsible judgement.</t>
  </si>
  <si>
    <t>Important: Context Type changes the 10 context-specific questions and the Data Check indicators. Select it before entering yellow-cell responses.</t>
  </si>
  <si>
    <t>STR-02 — CONTEXT-SENSITIVE SITUATION ASSESSMENT</t>
  </si>
  <si>
    <t>ID</t>
  </si>
  <si>
    <t>Set</t>
  </si>
  <si>
    <t>Domain</t>
  </si>
  <si>
    <t>Essential question</t>
  </si>
  <si>
    <t>Current situation / evidence</t>
  </si>
  <si>
    <t>Evidence confidence</t>
  </si>
  <si>
    <t>Source / reference</t>
  </si>
  <si>
    <t>Suggested next check</t>
  </si>
  <si>
    <t>Planning implication</t>
  </si>
  <si>
    <t>STR-02 — CONTEXT-SENSITIVE DATA CHECK</t>
  </si>
  <si>
    <t>Area</t>
  </si>
  <si>
    <t>Indicator</t>
  </si>
  <si>
    <t>Current baseline</t>
  </si>
  <si>
    <t>Unit</t>
  </si>
  <si>
    <t>Source / date</t>
  </si>
  <si>
    <t>Data quality</t>
  </si>
  <si>
    <t>Suggested next collection action</t>
  </si>
  <si>
    <t>Not available</t>
  </si>
  <si>
    <t>STR-02 — AUTOMATIC KEY FINDINGS</t>
  </si>
  <si>
    <t>Priority</t>
  </si>
  <si>
    <t>Finding / current situation</t>
  </si>
  <si>
    <t>Next verification</t>
  </si>
  <si>
    <t>STR-02 — CONTEXT-SENSITIVE SITUATION DASHBOARD</t>
  </si>
  <si>
    <t>Assessment items</t>
  </si>
  <si>
    <t>Ratings entered</t>
  </si>
  <si>
    <t>Evidence upgraded</t>
  </si>
  <si>
    <t>Quick assessment</t>
  </si>
  <si>
    <t>Data indicators</t>
  </si>
  <si>
    <t>Weak / critical items</t>
  </si>
  <si>
    <t>Baselines entered</t>
  </si>
  <si>
    <t>Unknown ratings</t>
  </si>
  <si>
    <t>Reliable baselines</t>
  </si>
  <si>
    <t>Automatic key findings</t>
  </si>
  <si>
    <t>Unverified confidence</t>
  </si>
  <si>
    <t>CURRENT PICTURE — GENERATED FROM THE TOP FINDINGS</t>
  </si>
  <si>
    <t>READINESS TO MOVE TO SWOT</t>
  </si>
  <si>
    <t>HOW TO READ THIS DASHBOARD</t>
  </si>
  <si>
    <t>•</t>
  </si>
  <si>
    <t>High attention does not automatically mean highest strategic priority; it means the issue deserves explicit review.</t>
  </si>
  <si>
    <t>Low confidence increases attention because important assumptions should be verified.</t>
  </si>
  <si>
    <t>STR-04 should decide the strategic response. STR-02 establishes the current situation and evidence base.</t>
  </si>
  <si>
    <t>TECHNICAL AUTOMATION — NO USER INPUT REQUIRED</t>
  </si>
  <si>
    <t>Ranks all 20 active questions using condition severity plus evidence uncertainty. The top eight feed Key Findings automatically.</t>
  </si>
  <si>
    <t>Confidence</t>
  </si>
  <si>
    <t>Attention score</t>
  </si>
  <si>
    <t>Rank</t>
  </si>
  <si>
    <t>Strategic significance</t>
  </si>
  <si>
    <t>TECHNICAL REFERENCE — STR-02 QUESTION BANK</t>
  </si>
  <si>
    <t>No user input is required on this sheet. STR-02 always asks 10 core questions plus 10 questions for the selected context.</t>
  </si>
  <si>
    <t>Context</t>
  </si>
  <si>
    <t>Evidence examples</t>
  </si>
  <si>
    <t>Start Index</t>
  </si>
  <si>
    <t>CORE-01</t>
  </si>
  <si>
    <t>Core</t>
  </si>
  <si>
    <t>ALL</t>
  </si>
  <si>
    <t>Purpose and mandate</t>
  </si>
  <si>
    <t>Is the purpose, mandate or intended role clear and understood?</t>
  </si>
  <si>
    <t>Confirm the governing mandate, agreed purpose or approved objective.</t>
  </si>
  <si>
    <t>Clarify what the entity or initiative is expected to achieve before setting strategy.</t>
  </si>
  <si>
    <t>Legislation, constitution, policy, approved concept, terms of reference</t>
  </si>
  <si>
    <t>CORE-02</t>
  </si>
  <si>
    <t>Governance and accountability</t>
  </si>
  <si>
    <t>Are decision rights, responsibilities and accountability clearly assigned?</t>
  </si>
  <si>
    <t>Confirm who decides, who delivers and who reports.</t>
  </si>
  <si>
    <t>Unclear accountability will weaken implementation even where resources exist.</t>
  </si>
  <si>
    <t>Delegations, organisation chart, board terms, responsibility matrix</t>
  </si>
  <si>
    <t>Sport Organisation / Federation</t>
  </si>
  <si>
    <t>CORE-03</t>
  </si>
  <si>
    <t>Leadership</t>
  </si>
  <si>
    <t>Is there sufficient leadership or sponsorship to make decisions and remove barriers?</t>
  </si>
  <si>
    <t>Identify the accountable leader or sponsor and confirm authority.</t>
  </si>
  <si>
    <t>A credible decision-maker or sponsor is needed to move issues that sit outside operational control.</t>
  </si>
  <si>
    <t>Appointment, sponsor confirmation, meeting decisions, delegated authority</t>
  </si>
  <si>
    <t>Community Sport Club</t>
  </si>
  <si>
    <t>CORE-04</t>
  </si>
  <si>
    <t>People and capability</t>
  </si>
  <si>
    <t>Are enough people with the required skills and capacity available?</t>
  </si>
  <si>
    <t>Identify the minimum roles and the most important capability gaps.</t>
  </si>
  <si>
    <t>People and capability must match the minimum operating model.</t>
  </si>
  <si>
    <t>Staff list, volunteer register, capability assessment, role profiles</t>
  </si>
  <si>
    <t>Government Sport Department / Agency</t>
  </si>
  <si>
    <t>CORE-05</t>
  </si>
  <si>
    <t>Resources and finance</t>
  </si>
  <si>
    <t>Are the minimum resources and funding needs understood and realistically available?</t>
  </si>
  <si>
    <t>Confirm essential costs, available resources and the immediate funding gap.</t>
  </si>
  <si>
    <t>Strategy should distinguish essential resources from desirable additions.</t>
  </si>
  <si>
    <t>Budget, cash estimate, equipment list, funding commitments</t>
  </si>
  <si>
    <t>Sport Programme / Project</t>
  </si>
  <si>
    <t>CORE-06</t>
  </si>
  <si>
    <t>Operations and systems</t>
  </si>
  <si>
    <t>Are the essential operating processes, records and controls workable?</t>
  </si>
  <si>
    <t>Identify the small number of processes and records required for reliable delivery.</t>
  </si>
  <si>
    <t>Only essential systems should be introduced first; unnecessary administration should be avoided.</t>
  </si>
  <si>
    <t>SOPs, registers, booking systems, reporting routines, operating calendar</t>
  </si>
  <si>
    <t>Event / Competition</t>
  </si>
  <si>
    <t>CORE-07</t>
  </si>
  <si>
    <t>Stakeholders and legitimacy</t>
  </si>
  <si>
    <t>Are the key stakeholders sufficiently engaged, represented and supportive?</t>
  </si>
  <si>
    <t>Map the stakeholders whose support, permission or participation is essential.</t>
  </si>
  <si>
    <t>Stakeholder legitimacy can enable or block implementation regardless of technical quality.</t>
  </si>
  <si>
    <t>Consultation records, agreements, partner commitments, community representation</t>
  </si>
  <si>
    <t>General / Other</t>
  </si>
  <si>
    <t>CORE-08</t>
  </si>
  <si>
    <t>Demand and service need</t>
  </si>
  <si>
    <t>Is the need or demand for the service, programme or activity sufficiently understood?</t>
  </si>
  <si>
    <t>Verify demand using the simplest credible evidence available.</t>
  </si>
  <si>
    <t>Programme and resource choices should be based on demonstrated need rather than assumption.</t>
  </si>
  <si>
    <t>Participation data, enquiries, survey, waiting list, school/community demand</t>
  </si>
  <si>
    <t>CORE-09</t>
  </si>
  <si>
    <t>Risk and compliance</t>
  </si>
  <si>
    <t>Are the major legal, safety, integrity and compliance risks understood and controlled?</t>
  </si>
  <si>
    <t>Create one short register of non-negotiable approvals and high-consequence risks.</t>
  </si>
  <si>
    <t>Critical risks should be treated as implementation gates rather than ordinary improvement actions.</t>
  </si>
  <si>
    <t>Approval checklist, risk register, safeguarding, audit, safety or legal advice</t>
  </si>
  <si>
    <t>CORE-10</t>
  </si>
  <si>
    <t>Evidence and learning</t>
  </si>
  <si>
    <t>Is enough reliable information available to monitor performance and make decisions?</t>
  </si>
  <si>
    <t>Identify the few measures that will show whether the situation is improving.</t>
  </si>
  <si>
    <t>Data collection should be proportionate and directly linked to decisions.</t>
  </si>
  <si>
    <t>Baseline data, attendance, finance reports, performance measures, evaluation records</t>
  </si>
  <si>
    <t>FAC-01</t>
  </si>
  <si>
    <t>Access and authority</t>
  </si>
  <si>
    <t>Is formal authority to access, manage or operate the facility clear?</t>
  </si>
  <si>
    <t>Confirm written access, operating authority and the approving officer.</t>
  </si>
  <si>
    <t>Facility activation should not proceed without clear authority.</t>
  </si>
  <si>
    <t>Approval letter, lease, delegation, asset record</t>
  </si>
  <si>
    <t>FAC-02</t>
  </si>
  <si>
    <t>Physical condition</t>
  </si>
  <si>
    <t>Is the physical condition of the facility sufficiently known and serviceable?</t>
  </si>
  <si>
    <t>Complete a documented condition inspection and identify critical defects.</t>
  </si>
  <si>
    <t>Restoration priorities should be based on verified condition, not appearance alone.</t>
  </si>
  <si>
    <t>Condition report, photographs, engineering inspection</t>
  </si>
  <si>
    <t>FAC-03</t>
  </si>
  <si>
    <t>Safety and emergency readiness</t>
  </si>
  <si>
    <t>Is the facility verified safe for users, staff and events?</t>
  </si>
  <si>
    <t>Confirm fire, electrical, structural, emergency and liability requirements.</t>
  </si>
  <si>
    <t>Public use should be gated by documented safety clearance.</t>
  </si>
  <si>
    <t>Safety inspection, fire/electrical certificate, emergency plan</t>
  </si>
  <si>
    <t>FAC-04</t>
  </si>
  <si>
    <t>Utilities and accessibility</t>
  </si>
  <si>
    <t>Are essential utilities, access and basic user amenities operational?</t>
  </si>
  <si>
    <t>Check power, water, sanitation, access, lighting and disability access where relevant.</t>
  </si>
  <si>
    <t>A technically sound facility still cannot operate if basic services are unavailable.</t>
  </si>
  <si>
    <t>Utilities check, accessibility inspection, service records</t>
  </si>
  <si>
    <t>FAC-05</t>
  </si>
  <si>
    <t>Equipment and assets</t>
  </si>
  <si>
    <t>Is essential equipment available, usable and approved for use?</t>
  </si>
  <si>
    <t>Complete an equipment inventory, condition check and use approval.</t>
  </si>
  <si>
    <t>Programme scope should reflect equipment actually available and serviceable.</t>
  </si>
  <si>
    <t>Asset register, inventory, condition check, custody record</t>
  </si>
  <si>
    <t>FAC-06</t>
  </si>
  <si>
    <t>Maintenance</t>
  </si>
  <si>
    <t>Is there a workable minimum maintenance system and responsibility for repairs?</t>
  </si>
  <si>
    <t>Identify routine tasks, urgent backlog and responsible parties.</t>
  </si>
  <si>
    <t>A simple maintenance regime is necessary to prevent rapid deterioration.</t>
  </si>
  <si>
    <t>Maintenance log, defect list, maintenance budget, service contracts</t>
  </si>
  <si>
    <t>FAC-07</t>
  </si>
  <si>
    <t>Security and protection</t>
  </si>
  <si>
    <t>Are security, vandalism and asset-protection risks adequately controlled?</t>
  </si>
  <si>
    <t>Verify current security arrangements and introduce immediate low-cost protection where needed.</t>
  </si>
  <si>
    <t>Uncontrolled deterioration or vandalism can destroy the value of later investment.</t>
  </si>
  <si>
    <t>Security assessment, incident records, guards, locks, fencing, lighting</t>
  </si>
  <si>
    <t>FAC-08</t>
  </si>
  <si>
    <t>Space and programme suitability</t>
  </si>
  <si>
    <t>Can the available spaces realistically support the intended sport and community programme?</t>
  </si>
  <si>
    <t>Prepare a simple space–activity–equipment matrix.</t>
  </si>
  <si>
    <t>The operating programme should be designed around usable spaces rather than wish lists.</t>
  </si>
  <si>
    <t>Floor plan, space audit, sport dimensions, equipment needs</t>
  </si>
  <si>
    <t>FAC-09</t>
  </si>
  <si>
    <t>Use and operating readiness</t>
  </si>
  <si>
    <t>Are booking, opening hours, supervision and user-management arrangements workable?</t>
  </si>
  <si>
    <t>Define the minimum operating day, booking method and supervision requirements.</t>
  </si>
  <si>
    <t>Early activation should use simple controls that staff and users can follow.</t>
  </si>
  <si>
    <t>Booking process, opening schedule, supervision plan, attendance register</t>
  </si>
  <si>
    <t>FAC-10</t>
  </si>
  <si>
    <t>Asset custody and owner–operator relationship</t>
  </si>
  <si>
    <t>Are owner, custodian and operator responsibilities for the facility and equipment clearly separated?</t>
  </si>
  <si>
    <t>Agree who owns, maintains, insures, controls and reports on each asset class.</t>
  </si>
  <si>
    <t>A clear owner–operator arrangement reduces disputes and protects public assets.</t>
  </si>
  <si>
    <t>MOU, asset custody agreement, reporting arrangement, insurance responsibility</t>
  </si>
  <si>
    <t>ORG-01</t>
  </si>
  <si>
    <t>Legal and constitutional standing</t>
  </si>
  <si>
    <t>Is the organisation legally and constitutionally established and current?</t>
  </si>
  <si>
    <t>Confirm registration, constitution, affiliations and required filings.</t>
  </si>
  <si>
    <t>Governance improvement should start from a valid legal and constitutional base.</t>
  </si>
  <si>
    <t>Registration, constitution, affiliation certificate, AGM records</t>
  </si>
  <si>
    <t>ORG-02</t>
  </si>
  <si>
    <t>Board effectiveness</t>
  </si>
  <si>
    <t>Is the board or governing committee functioning effectively and meeting its responsibilities?</t>
  </si>
  <si>
    <t>Review board composition, meeting regularity, decisions and conflicts of interest.</t>
  </si>
  <si>
    <t>A functioning governing body is central to credibility and accountability.</t>
  </si>
  <si>
    <t>Board minutes, attendance, skills matrix, conflict declarations</t>
  </si>
  <si>
    <t>ORG-03</t>
  </si>
  <si>
    <t>Membership and affiliates</t>
  </si>
  <si>
    <t>Is the membership or affiliated-club base current, active and understood?</t>
  </si>
  <si>
    <t>Verify active members, clubs, regions and participation trends.</t>
  </si>
  <si>
    <t>Services and representation should reflect the real active membership base.</t>
  </si>
  <si>
    <t>Membership register, club affiliations, regional records</t>
  </si>
  <si>
    <t>ORG-04</t>
  </si>
  <si>
    <t>Competition and programme delivery</t>
  </si>
  <si>
    <t>Are core competitions and participation programmes delivered reliably?</t>
  </si>
  <si>
    <t>Review the annual calendar, completion rates and participant experience.</t>
  </si>
  <si>
    <t>Core delivery performance should guide future expansion.</t>
  </si>
  <si>
    <t>Competition calendar, entries, completion reports, participant feedback</t>
  </si>
  <si>
    <t>ORG-05</t>
  </si>
  <si>
    <t>Coaches and officials</t>
  </si>
  <si>
    <t>Is there an adequate pipeline of trained coaches, officials and technical personnel?</t>
  </si>
  <si>
    <t>Map current accredited personnel and priority gaps.</t>
  </si>
  <si>
    <t>Technical workforce capacity can limit participation and performance growth.</t>
  </si>
  <si>
    <t>Accreditation records, course records, workforce register</t>
  </si>
  <si>
    <t>ORG-06</t>
  </si>
  <si>
    <t>Athlete pathway</t>
  </si>
  <si>
    <t>Is there a clear and workable pathway from participation to higher performance?</t>
  </si>
  <si>
    <t>Map pathway stages, selection, support and progression evidence.</t>
  </si>
  <si>
    <t>Athlete development should connect grassroots activity to realistic performance opportunities.</t>
  </si>
  <si>
    <t>Pathway framework, squads, selection criteria, athlete tracking</t>
  </si>
  <si>
    <t>ORG-07</t>
  </si>
  <si>
    <t>Financial management</t>
  </si>
  <si>
    <t>Are budgeting, financial controls and reporting sufficiently reliable?</t>
  </si>
  <si>
    <t>Review budget, approvals, bank controls and financial reporting.</t>
  </si>
  <si>
    <t>Financial credibility is essential for grants, sponsors and member trust.</t>
  </si>
  <si>
    <t>Budget, statements, audit, approval procedures</t>
  </si>
  <si>
    <t>ORG-08</t>
  </si>
  <si>
    <t>Member service and communication</t>
  </si>
  <si>
    <t>Are communication and services meeting the needs of members and affiliates?</t>
  </si>
  <si>
    <t>Identify the most important information and services members require.</t>
  </si>
  <si>
    <t>Member trust depends on timely, clear and useful communication.</t>
  </si>
  <si>
    <t>Website/social media, notices, service standards, member feedback</t>
  </si>
  <si>
    <t>ORG-09</t>
  </si>
  <si>
    <t>Partnerships and revenue</t>
  </si>
  <si>
    <t>Are partnerships, sponsorships and funding relationships sufficiently developed?</t>
  </si>
  <si>
    <t>Map current partners, funding concentration and realistic new opportunities.</t>
  </si>
  <si>
    <t>Diversified relationships reduce dependence on a single funding source.</t>
  </si>
  <si>
    <t>Sponsor agreements, grants, partner MOUs, revenue mix</t>
  </si>
  <si>
    <t>ORG-10</t>
  </si>
  <si>
    <t>Integrity and safeguarding</t>
  </si>
  <si>
    <t>Are integrity, safeguarding, disciplinary and complaint systems fit for purpose?</t>
  </si>
  <si>
    <t>Confirm minimum policies, responsible officers and reporting pathways.</t>
  </si>
  <si>
    <t>Governance credibility requires safe, fair and transparent sport.</t>
  </si>
  <si>
    <t>Safeguarding policy, complaint process, disciplinary rules, integrity policies</t>
  </si>
  <si>
    <t>CLB-01</t>
  </si>
  <si>
    <t>Committee and governance</t>
  </si>
  <si>
    <t>Is the club committee active, representative and clear about its responsibilities?</t>
  </si>
  <si>
    <t>Confirm committee roles, meeting arrangements and basic governance requirements.</t>
  </si>
  <si>
    <t>Simple, active governance is more valuable than complicated structures that are not used.</t>
  </si>
  <si>
    <t>Committee list, constitution, meeting records</t>
  </si>
  <si>
    <t>CLB-02</t>
  </si>
  <si>
    <t>Membership and participation</t>
  </si>
  <si>
    <t>Is the club's active participant base known and sufficiently stable?</t>
  </si>
  <si>
    <t>Count active participants by relevant age, gender and programme groups.</t>
  </si>
  <si>
    <t>Club planning should start from real participation rather than nominal membership.</t>
  </si>
  <si>
    <t>Membership list, attendance, registration data</t>
  </si>
  <si>
    <t>CLB-03</t>
  </si>
  <si>
    <t>Coaches and volunteers</t>
  </si>
  <si>
    <t>Are enough coaches, volunteers and helpers available for regular delivery?</t>
  </si>
  <si>
    <t>Identify minimum delivery roles and gaps.</t>
  </si>
  <si>
    <t>Volunteer capacity usually determines how much activity a community club can sustain.</t>
  </si>
  <si>
    <t>Volunteer register, coach list, roster</t>
  </si>
  <si>
    <t>CLB-04</t>
  </si>
  <si>
    <t>Regular programme</t>
  </si>
  <si>
    <t>Is there a reliable and attractive schedule of training, games or activities?</t>
  </si>
  <si>
    <t>Review frequency, attendance and cancellations.</t>
  </si>
  <si>
    <t>Consistency is essential for member retention and community trust.</t>
  </si>
  <si>
    <t>Programme calendar, attendance, cancellation records</t>
  </si>
  <si>
    <t>CLB-05</t>
  </si>
  <si>
    <t>Facility access</t>
  </si>
  <si>
    <t>Does the club have reliable access to suitable and safe places to operate?</t>
  </si>
  <si>
    <t>Confirm access conditions, times, costs and responsibilities.</t>
  </si>
  <si>
    <t>Programme growth is constrained if facility access is uncertain.</t>
  </si>
  <si>
    <t>Booking agreement, venue schedule, access permission</t>
  </si>
  <si>
    <t>CLB-06</t>
  </si>
  <si>
    <t>Equipment</t>
  </si>
  <si>
    <t>Is there enough safe and serviceable equipment for current activities?</t>
  </si>
  <si>
    <t>Inventory essential equipment and identify the minimum replacement need.</t>
  </si>
  <si>
    <t>Equipment priorities should follow actual participation and safety needs.</t>
  </si>
  <si>
    <t>Inventory, condition check, equipment issue register</t>
  </si>
  <si>
    <t>CLB-07</t>
  </si>
  <si>
    <t>Club finances</t>
  </si>
  <si>
    <t>Can the club meet basic operating costs without creating barriers to participation?</t>
  </si>
  <si>
    <t>Review fees, recurring costs, cash position and likely funding sources.</t>
  </si>
  <si>
    <t>Financial sustainability must be balanced with affordability.</t>
  </si>
  <si>
    <t>Cashbook, fees, budget, grant records</t>
  </si>
  <si>
    <t>CLB-08</t>
  </si>
  <si>
    <t>Inclusion and safeguarding</t>
  </si>
  <si>
    <t>Are children, women, people with disability and other participants able to participate safely and fairly?</t>
  </si>
  <si>
    <t>Check safeguarding, inclusion barriers and responsible-person arrangements.</t>
  </si>
  <si>
    <t>Community legitimacy depends on safe and inclusive participation.</t>
  </si>
  <si>
    <t>Safeguarding procedure, inclusion policy, accessibility check</t>
  </si>
  <si>
    <t>CLB-09</t>
  </si>
  <si>
    <t>Community partnerships</t>
  </si>
  <si>
    <t>Does the club have useful relationships with schools, community leaders and local organisations?</t>
  </si>
  <si>
    <t>Identify 3–5 relationships that could directly improve participation or delivery.</t>
  </si>
  <si>
    <t>Local partnerships can provide facilities, volunteers, participants and legitimacy.</t>
  </si>
  <si>
    <t>School agreements, community contacts, local sponsor support</t>
  </si>
  <si>
    <t>CLB-10</t>
  </si>
  <si>
    <t>Retention and sustainability</t>
  </si>
  <si>
    <t>Is the club retaining participants and developing future leaders?</t>
  </si>
  <si>
    <t>Track attendance, retention, volunteers and young leaders over time.</t>
  </si>
  <si>
    <t>Long-term sustainability depends on retaining people, not only recruiting them.</t>
  </si>
  <si>
    <t>Retention data, volunteer progression, leadership succession</t>
  </si>
  <si>
    <t>GOV-01</t>
  </si>
  <si>
    <t>Mandate and statutory role</t>
  </si>
  <si>
    <t>Is the department's sport mandate and division of responsibilities clear?</t>
  </si>
  <si>
    <t>Confirm statutory responsibilities, delegated functions and overlaps with other agencies.</t>
  </si>
  <si>
    <t>Clear mandate reduces duplication and improves accountability for public sport services.</t>
  </si>
  <si>
    <t>Legislation, regulation, organisational mandate, delegations</t>
  </si>
  <si>
    <t>GOV-02</t>
  </si>
  <si>
    <t>Policy and strategic alignment</t>
  </si>
  <si>
    <t>Are programmes and investments aligned with current government priorities and plans?</t>
  </si>
  <si>
    <t>Map major activities to approved policy and planning documents.</t>
  </si>
  <si>
    <t>Public resources should be traceable to agreed priorities and outcomes.</t>
  </si>
  <si>
    <t>RPJMD/Renstra, national policy, annual work plan</t>
  </si>
  <si>
    <t>GOV-03</t>
  </si>
  <si>
    <t>Budget and resource allocation</t>
  </si>
  <si>
    <t>Are budgets allocated transparently to priority services, facilities and programmes?</t>
  </si>
  <si>
    <t>Compare allocations, execution and service priorities.</t>
  </si>
  <si>
    <t>Budget structure should reveal whether stated priorities are actually resourced.</t>
  </si>
  <si>
    <t>Budget, DPA, expenditure reports, programme allocations</t>
  </si>
  <si>
    <t>GOV-04</t>
  </si>
  <si>
    <t>Workforce capability</t>
  </si>
  <si>
    <t>Does the department have the staffing and technical capability required for its mandate?</t>
  </si>
  <si>
    <t>Map positions, vacancies, technical skills and priority capability gaps.</t>
  </si>
  <si>
    <t>Workforce capacity should match programme, facility and governance responsibilities.</t>
  </si>
  <si>
    <t>Staff establishment, vacancy list, competency profile</t>
  </si>
  <si>
    <t>GOV-05</t>
  </si>
  <si>
    <t>Programme delivery</t>
  </si>
  <si>
    <t>Are public sport programmes delivered consistently and reaching intended groups?</t>
  </si>
  <si>
    <t>Review programme completion, reach, participation and service quality.</t>
  </si>
  <si>
    <t>Delivery evidence should drive continuation, redesign or discontinuation.</t>
  </si>
  <si>
    <t>Programme reports, beneficiary data, attendance, evaluation</t>
  </si>
  <si>
    <t>GOV-06</t>
  </si>
  <si>
    <t>Facility and asset oversight</t>
  </si>
  <si>
    <t>Is there effective oversight of public sport facilities and equipment?</t>
  </si>
  <si>
    <t>Map facilities, operators, condition, use, maintenance and accountability.</t>
  </si>
  <si>
    <t>Asset oversight should distinguish ownership, operation and service performance.</t>
  </si>
  <si>
    <t>Asset register, condition reports, utilisation data, operator agreements</t>
  </si>
  <si>
    <t>GOV-07</t>
  </si>
  <si>
    <t>Grants and funding administration</t>
  </si>
  <si>
    <t>Are grants, subsidies and support programmes transparent, timely and linked to outcomes?</t>
  </si>
  <si>
    <t>Review criteria, approvals, acquittals and performance reporting.</t>
  </si>
  <si>
    <t>Funding administration should reward clear public value and accountable delivery.</t>
  </si>
  <si>
    <t>Grant guidelines, recipient list, acquittals, performance reports</t>
  </si>
  <si>
    <t>GOV-08</t>
  </si>
  <si>
    <t>Coordination and partnerships</t>
  </si>
  <si>
    <t>Is coordination with districts, sport bodies, schools and other agencies effective?</t>
  </si>
  <si>
    <t>Identify overlapping responsibilities and priority coordination mechanisms.</t>
  </si>
  <si>
    <t>Fragmented public delivery can waste resources and confuse stakeholders.</t>
  </si>
  <si>
    <t>MOUs, coordination forums, joint plans, stakeholder map</t>
  </si>
  <si>
    <t>GOV-09</t>
  </si>
  <si>
    <t>Monitoring and data</t>
  </si>
  <si>
    <t>Does the department have reliable data for participation, facilities, programmes and funding?</t>
  </si>
  <si>
    <t>Identify the minimum management dashboard and data owners.</t>
  </si>
  <si>
    <t>Better decisions require a small set of consistent and trusted management data.</t>
  </si>
  <si>
    <t>MIS, facility data, participation reports, budget performance</t>
  </si>
  <si>
    <t>GOV-10</t>
  </si>
  <si>
    <t>Public accountability and compliance</t>
  </si>
  <si>
    <t>Are procurement, reporting, audit, public information and integrity requirements effectively managed?</t>
  </si>
  <si>
    <t>Review recent audit, procurement, reporting and complaint issues.</t>
  </si>
  <si>
    <t>Public-sector sport management must combine service performance with compliance and integrity.</t>
  </si>
  <si>
    <t>Audit findings, procurement records, public reports, complaints</t>
  </si>
  <si>
    <t>PRG-01</t>
  </si>
  <si>
    <t>Outcomes and target group</t>
  </si>
  <si>
    <t>Are the intended outcomes and target participants clearly defined?</t>
  </si>
  <si>
    <t>Confirm who the programme is for and what should change as a result.</t>
  </si>
  <si>
    <t>Delivery and evaluation should be organised around a small number of clear outcomes.</t>
  </si>
  <si>
    <t>Programme design, logic model, target group definition</t>
  </si>
  <si>
    <t>PRG-02</t>
  </si>
  <si>
    <t>Delivery model</t>
  </si>
  <si>
    <t>Is the delivery model practical for the available time, locations and participants?</t>
  </si>
  <si>
    <t>Review frequency, duration, locations and delivery method.</t>
  </si>
  <si>
    <t>A realistic delivery model is more important than an ambitious but unworkable design.</t>
  </si>
  <si>
    <t>Session plan, delivery calendar, venue plan</t>
  </si>
  <si>
    <t>PRG-03</t>
  </si>
  <si>
    <t>Reach and participation</t>
  </si>
  <si>
    <t>Is the programme reaching the intended number and type of participants?</t>
  </si>
  <si>
    <t>Compare target and actual participation and identify access barriers.</t>
  </si>
  <si>
    <t>Low reach or the wrong participant mix should trigger redesign before expansion.</t>
  </si>
  <si>
    <t>Registration, attendance, demographic data</t>
  </si>
  <si>
    <t>PRG-04</t>
  </si>
  <si>
    <t>Delivery workforce</t>
  </si>
  <si>
    <t>Are enough capable staff, coaches or facilitators available?</t>
  </si>
  <si>
    <t>Confirm roles, workload, technical capability and supervision.</t>
  </si>
  <si>
    <t>Programme scale should reflect the real delivery workforce.</t>
  </si>
  <si>
    <t>Staff roster, coach qualifications, facilitator list</t>
  </si>
  <si>
    <t>PRG-05</t>
  </si>
  <si>
    <t>Venues and equipment</t>
  </si>
  <si>
    <t>Are venues and equipment adequate, safe and accessible for delivery?</t>
  </si>
  <si>
    <t>Check venue availability, equipment gaps and safety requirements.</t>
  </si>
  <si>
    <t>Delivery quality depends on reliable access to essential physical resources.</t>
  </si>
  <si>
    <t>Venue bookings, equipment list, safety check</t>
  </si>
  <si>
    <t>PRG-06</t>
  </si>
  <si>
    <t>Budget and cost</t>
  </si>
  <si>
    <t>Is the programme affordable and are the major costs understood?</t>
  </si>
  <si>
    <t>Compare essential costs with confirmed funding and in-kind support.</t>
  </si>
  <si>
    <t>A minimum viable delivery model should be clear before adding optional costs.</t>
  </si>
  <si>
    <t>Budget, cost per participant, funding agreement</t>
  </si>
  <si>
    <t>PRG-07</t>
  </si>
  <si>
    <t>Partners</t>
  </si>
  <si>
    <t>Are the right organisations contributing participants, expertise, venues or funding?</t>
  </si>
  <si>
    <t>Clarify partner roles and commitments.</t>
  </si>
  <si>
    <t>Partnerships should reduce delivery gaps rather than create coordination burden.</t>
  </si>
  <si>
    <t>Partner agreements, referrals, in-kind commitments</t>
  </si>
  <si>
    <t>PRG-08</t>
  </si>
  <si>
    <t>Is participation safe, inclusive and appropriate for the target group?</t>
  </si>
  <si>
    <t>Check safeguarding, accessibility, gender and cultural barriers.</t>
  </si>
  <si>
    <t>Participation outcomes are weakened when access or safety barriers are ignored.</t>
  </si>
  <si>
    <t>Safeguarding, inclusion plan, accessibility check</t>
  </si>
  <si>
    <t>PRG-09</t>
  </si>
  <si>
    <t>Monitoring and evaluation</t>
  </si>
  <si>
    <t>Are outputs and outcomes being measured simply and consistently?</t>
  </si>
  <si>
    <t>Select a small set of measures and establish baseline and review points.</t>
  </si>
  <si>
    <t>Monitoring should support decisions, not become a separate administrative project.</t>
  </si>
  <si>
    <t>Attendance, pre/post measures, feedback, progress report</t>
  </si>
  <si>
    <t>PRG-10</t>
  </si>
  <si>
    <t>Sustainability and scale</t>
  </si>
  <si>
    <t>Is there a realistic pathway to continue, improve or scale the programme?</t>
  </si>
  <si>
    <t>Identify what must be sustained and what evidence would justify expansion.</t>
  </si>
  <si>
    <t>Scale should follow demonstrated value and delivery capacity.</t>
  </si>
  <si>
    <t>Continuation funding, partner commitment, evaluation results</t>
  </si>
  <si>
    <t>EVT-01</t>
  </si>
  <si>
    <t>Governance and roles</t>
  </si>
  <si>
    <t>Are event authority, decision-making and operational roles clearly assigned?</t>
  </si>
  <si>
    <t>Confirm event owner, competition manager, venue leads and escalation process.</t>
  </si>
  <si>
    <t>Clear event command reduces delay and confusion during delivery.</t>
  </si>
  <si>
    <t>Event structure, delegations, responsibility chart</t>
  </si>
  <si>
    <t>EVT-02</t>
  </si>
  <si>
    <t>Entries and eligibility</t>
  </si>
  <si>
    <t>Are participant, team, classification and eligibility arrangements under control?</t>
  </si>
  <si>
    <t>Confirm entry status, eligibility rules and outstanding issues.</t>
  </si>
  <si>
    <t>Competition integrity starts with accurate and controlled entry information.</t>
  </si>
  <si>
    <t>Entry list, eligibility rules, accreditation data</t>
  </si>
  <si>
    <t>EVT-03</t>
  </si>
  <si>
    <t>Venue readiness</t>
  </si>
  <si>
    <t>Are venues, fields of play and support spaces ready for the required competition standard?</t>
  </si>
  <si>
    <t>Complete venue readiness checks and record outstanding defects.</t>
  </si>
  <si>
    <t>Venue readiness should be verified against the actual competition requirement.</t>
  </si>
  <si>
    <t>Venue checklist, field-of-play inspection, room plan</t>
  </si>
  <si>
    <t>EVT-04</t>
  </si>
  <si>
    <t>Competition schedule and system</t>
  </si>
  <si>
    <t>Is the draw, schedule and result-management system reliable and understood?</t>
  </si>
  <si>
    <t>Test competition format, timetable, result entry and tie-breaking rules.</t>
  </si>
  <si>
    <t>The competition system should be simple enough to operate correctly under pressure.</t>
  </si>
  <si>
    <t>Draw, fixtures, competition regulations, result system test</t>
  </si>
  <si>
    <t>EVT-05</t>
  </si>
  <si>
    <t>Officials and workforce</t>
  </si>
  <si>
    <t>Are sufficient qualified officials, volunteers and operational staff confirmed?</t>
  </si>
  <si>
    <t>Finalise roster, briefing and backup arrangements.</t>
  </si>
  <si>
    <t>Workforce shortages can undermine an otherwise ready event.</t>
  </si>
  <si>
    <t>Officials list, volunteer roster, briefing plan</t>
  </si>
  <si>
    <t>EVT-06</t>
  </si>
  <si>
    <t>Safety, medical and emergency</t>
  </si>
  <si>
    <t>Are medical, emergency, safeguarding and incident arrangements ready?</t>
  </si>
  <si>
    <t>Confirm emergency plan, medical coverage and incident reporting.</t>
  </si>
  <si>
    <t>Safety arrangements are non-negotiable event readiness conditions.</t>
  </si>
  <si>
    <t>Emergency plan, medical roster, safeguarding procedure</t>
  </si>
  <si>
    <t>EVT-07</t>
  </si>
  <si>
    <t>Logistics and equipment</t>
  </si>
  <si>
    <t>Are competition equipment, transport, storage, communications and logistics ready?</t>
  </si>
  <si>
    <t>Check critical equipment and logistics by venue and day.</t>
  </si>
  <si>
    <t>Event reliability depends on a small number of critical logistics working every time.</t>
  </si>
  <si>
    <t>Equipment checklist, transport plan, radios, storage</t>
  </si>
  <si>
    <t>EVT-08</t>
  </si>
  <si>
    <t>Budget and procurement</t>
  </si>
  <si>
    <t>Are event costs, procurement and financial controls under control?</t>
  </si>
  <si>
    <t>Review committed cost, remaining procurement and contingency.</t>
  </si>
  <si>
    <t>Late procurement and unclear cost control create avoidable event risk.</t>
  </si>
  <si>
    <t>Event budget, purchase orders, procurement tracker</t>
  </si>
  <si>
    <t>EVT-09</t>
  </si>
  <si>
    <t>Participant communication</t>
  </si>
  <si>
    <t>Are teams, officials, spectators and stakeholders receiving clear and timely information?</t>
  </si>
  <si>
    <t>Confirm the information calendar, responsible channel and urgent-contact process.</t>
  </si>
  <si>
    <t>Clear communication reduces operational problems and participant dissatisfaction.</t>
  </si>
  <si>
    <t>Bulletins, team handbook, contact list, website/social media</t>
  </si>
  <si>
    <t>EVT-10</t>
  </si>
  <si>
    <t>Post-event reporting and legacy</t>
  </si>
  <si>
    <t>Is there a practical plan to close the event, report results and capture lessons?</t>
  </si>
  <si>
    <t>Define close-out reporting, asset return and lessons review.</t>
  </si>
  <si>
    <t>Post-event review converts one event into improved future capability.</t>
  </si>
  <si>
    <t>Final report template, asset return list, debrief plan</t>
  </si>
  <si>
    <t>GEN-01</t>
  </si>
  <si>
    <t>Institutional environment</t>
  </si>
  <si>
    <t>Are political, institutional and decision-making conditions sufficiently supportive?</t>
  </si>
  <si>
    <t>Identify the authorities and institutional relationships that most affect delivery.</t>
  </si>
  <si>
    <t>Institutional constraints and enablers should be made explicit before strategy is chosen.</t>
  </si>
  <si>
    <t>Policy environment, approvals, institutional map</t>
  </si>
  <si>
    <t>GEN-02</t>
  </si>
  <si>
    <t>Economic and funding environment</t>
  </si>
  <si>
    <t>Are economic, funding and cost conditions manageable?</t>
  </si>
  <si>
    <t>Identify the main financial pressures and realistic sources of support.</t>
  </si>
  <si>
    <t>Strategy should reflect the real resource environment rather than assumed funding.</t>
  </si>
  <si>
    <t>Budget trends, funding sources, cost pressures</t>
  </si>
  <si>
    <t>GEN-03</t>
  </si>
  <si>
    <t>Social and community environment</t>
  </si>
  <si>
    <t>Are community expectations, demographics and social conditions understood?</t>
  </si>
  <si>
    <t>Identify the groups most affected and any participation or legitimacy issues.</t>
  </si>
  <si>
    <t>Social conditions can change both demand and the acceptability of proposed actions.</t>
  </si>
  <si>
    <t>Demographic data, consultation, social trends</t>
  </si>
  <si>
    <t>GEN-04</t>
  </si>
  <si>
    <t>Technology and information</t>
  </si>
  <si>
    <t>Are available technologies and information systems appropriate and reliable?</t>
  </si>
  <si>
    <t>Identify essential technology, connectivity and information gaps.</t>
  </si>
  <si>
    <t>Technology should simplify delivery and reporting, not create dependence on specialist systems.</t>
  </si>
  <si>
    <t>Connectivity, systems inventory, digital capability</t>
  </si>
  <si>
    <t>GEN-05</t>
  </si>
  <si>
    <t>Legal and regulatory environment</t>
  </si>
  <si>
    <t>Are the relevant legal and regulatory requirements understood and manageable?</t>
  </si>
  <si>
    <t>Identify required approvals, obligations and areas of uncertainty.</t>
  </si>
  <si>
    <t>Legal and regulatory requirements should be treated as constraints or gates where necessary.</t>
  </si>
  <si>
    <t>Legislation, regulations, permits, legal advice</t>
  </si>
  <si>
    <t>GEN-06</t>
  </si>
  <si>
    <t>Physical and environmental conditions</t>
  </si>
  <si>
    <t>Are location, infrastructure, climate, security or environmental conditions manageable?</t>
  </si>
  <si>
    <t>Verify the physical conditions most likely to affect delivery.</t>
  </si>
  <si>
    <t>Physical constraints can materially change cost, timing and feasibility.</t>
  </si>
  <si>
    <t>Site information, transport, climate, security, infrastructure</t>
  </si>
  <si>
    <t>GEN-07</t>
  </si>
  <si>
    <t>Partnership environment</t>
  </si>
  <si>
    <t>Are useful partners available and willing to contribute?</t>
  </si>
  <si>
    <t>Identify partners with a clear reason and capacity to participate.</t>
  </si>
  <si>
    <t>Partnerships should provide defined value, not simply increase stakeholder numbers.</t>
  </si>
  <si>
    <t>Partner map, commitments, MOUs</t>
  </si>
  <si>
    <t>GEN-08</t>
  </si>
  <si>
    <t>Reputation and trust</t>
  </si>
  <si>
    <t>Is there sufficient stakeholder trust and organisational credibility?</t>
  </si>
  <si>
    <t>Identify significant trust, communication or reputation issues.</t>
  </si>
  <si>
    <t>Low trust can undermine technically sound plans and should be addressed explicitly.</t>
  </si>
  <si>
    <t>Feedback, complaints, media, stakeholder sentiment</t>
  </si>
  <si>
    <t>GEN-09</t>
  </si>
  <si>
    <t>Emerging opportunities</t>
  </si>
  <si>
    <t>Are there credible new opportunities that should influence the situation analysis?</t>
  </si>
  <si>
    <t>Record only opportunities supported by a plausible pathway or evidence.</t>
  </si>
  <si>
    <t>Opportunities should be distinguished from aspirations without an implementation pathway.</t>
  </si>
  <si>
    <t>New policy, funding, partnerships, technology, demand trends</t>
  </si>
  <si>
    <t>GEN-10</t>
  </si>
  <si>
    <t>External threats</t>
  </si>
  <si>
    <t>Are the most important external threats and dependencies understood?</t>
  </si>
  <si>
    <t>Identify the few threats that could materially change feasibility or performance.</t>
  </si>
  <si>
    <t>High-consequence dependencies should be visible before strategic choices are made.</t>
  </si>
  <si>
    <t>Funding dependency, policy change, security, climate, competition</t>
  </si>
  <si>
    <t>TECHNICAL REFERENCE — STR-02 DATA BANK</t>
  </si>
  <si>
    <t>No user input is required here. The Data Check sheet shows 10 indicators for the selected context.</t>
  </si>
  <si>
    <t>FD-01</t>
  </si>
  <si>
    <t>Facility</t>
  </si>
  <si>
    <t>Usable activity spaces</t>
  </si>
  <si>
    <t>Number</t>
  </si>
  <si>
    <t>Inspect each space and record usable / restricted / unavailable.</t>
  </si>
  <si>
    <t>FD-02</t>
  </si>
  <si>
    <t>Safety</t>
  </si>
  <si>
    <t>Documented safety clearances completed</t>
  </si>
  <si>
    <t>Number or %</t>
  </si>
  <si>
    <t>Create one safety and compliance checklist.</t>
  </si>
  <si>
    <t>FD-03</t>
  </si>
  <si>
    <t>Utilities</t>
  </si>
  <si>
    <t>Essential utilities and amenities operational</t>
  </si>
  <si>
    <t>%</t>
  </si>
  <si>
    <t>Check power, water, sanitation, lighting and access.</t>
  </si>
  <si>
    <t>FD-04</t>
  </si>
  <si>
    <t>Assets</t>
  </si>
  <si>
    <t>Equipment items usable and approved for use</t>
  </si>
  <si>
    <t>Complete inventory, condition and custody check.</t>
  </si>
  <si>
    <t>FD-05</t>
  </si>
  <si>
    <t>Critical maintenance defects outstanding</t>
  </si>
  <si>
    <t>Create a short critical-defect list and responsible owner.</t>
  </si>
  <si>
    <t>FD-06</t>
  </si>
  <si>
    <t>People</t>
  </si>
  <si>
    <t>Paid staff available for operation</t>
  </si>
  <si>
    <t>Confirm minimum staffing allocation.</t>
  </si>
  <si>
    <t>FD-07</t>
  </si>
  <si>
    <t>Active volunteers / casual helpers available</t>
  </si>
  <si>
    <t>Create a simple volunteer register and roster.</t>
  </si>
  <si>
    <t>FD-08</t>
  </si>
  <si>
    <t>Programmes</t>
  </si>
  <si>
    <t>Active sport / recreation programmes</t>
  </si>
  <si>
    <t>Confirm first-stage programme calendar.</t>
  </si>
  <si>
    <t>FD-09</t>
  </si>
  <si>
    <t>Demand</t>
  </si>
  <si>
    <t>Verified regular users / participants</t>
  </si>
  <si>
    <t>Complete a simple demand and user check.</t>
  </si>
  <si>
    <t>FD-10</t>
  </si>
  <si>
    <t>Finance</t>
  </si>
  <si>
    <t>Minimum monthly operating cash requirement</t>
  </si>
  <si>
    <t>Currency / month</t>
  </si>
  <si>
    <t>Prepare a minimum-cash operating estimate.</t>
  </si>
  <si>
    <t>OD-01</t>
  </si>
  <si>
    <t>Membership</t>
  </si>
  <si>
    <t>Active registered members / affiliates</t>
  </si>
  <si>
    <t>Clean and verify the current membership register.</t>
  </si>
  <si>
    <t>OD-02</t>
  </si>
  <si>
    <t>Governance</t>
  </si>
  <si>
    <t>Board / committee positions currently filled</t>
  </si>
  <si>
    <t>Confirm current office holders and vacancies.</t>
  </si>
  <si>
    <t>OD-03</t>
  </si>
  <si>
    <t>Required governance policies current</t>
  </si>
  <si>
    <t>List minimum required policies and review dates.</t>
  </si>
  <si>
    <t>OD-04</t>
  </si>
  <si>
    <t>Delivery</t>
  </si>
  <si>
    <t>Competitions / core programmes delivered in last 12 months</t>
  </si>
  <si>
    <t>Verify calendar delivery and cancellations.</t>
  </si>
  <si>
    <t>OD-05</t>
  </si>
  <si>
    <t>Technical workforce</t>
  </si>
  <si>
    <t>Accredited active coaches and officials</t>
  </si>
  <si>
    <t>Update technical workforce register.</t>
  </si>
  <si>
    <t>OD-06</t>
  </si>
  <si>
    <t>Athletes in recognised development / performance pathway</t>
  </si>
  <si>
    <t>Create a basic pathway participant register.</t>
  </si>
  <si>
    <t>OD-07</t>
  </si>
  <si>
    <t>Active volunteers supporting delivery</t>
  </si>
  <si>
    <t>Confirm volunteer roles and retention.</t>
  </si>
  <si>
    <t>OD-08</t>
  </si>
  <si>
    <t>Annual operating revenue</t>
  </si>
  <si>
    <t>Currency / year</t>
  </si>
  <si>
    <t>Confirm latest actual revenue and major sources.</t>
  </si>
  <si>
    <t>OD-09</t>
  </si>
  <si>
    <t>Partnerships</t>
  </si>
  <si>
    <t>Active funding / delivery partners</t>
  </si>
  <si>
    <t>Record current partner contributions and expiry dates.</t>
  </si>
  <si>
    <t>OD-10</t>
  </si>
  <si>
    <t>Compliance</t>
  </si>
  <si>
    <t>Required reports / filings completed on time</t>
  </si>
  <si>
    <t>List annual compliance requirements and due dates.</t>
  </si>
  <si>
    <t>CD-01</t>
  </si>
  <si>
    <t>Participation</t>
  </si>
  <si>
    <t>Active members / participants</t>
  </si>
  <si>
    <t>Verify current active participants, not historical registrations.</t>
  </si>
  <si>
    <t>CD-02</t>
  </si>
  <si>
    <t>Committee roles filled</t>
  </si>
  <si>
    <t>Confirm committee positions and vacancies.</t>
  </si>
  <si>
    <t>CD-03</t>
  </si>
  <si>
    <t>Regular sessions / activities per week</t>
  </si>
  <si>
    <t>Confirm current operating timetable.</t>
  </si>
  <si>
    <t>CD-04</t>
  </si>
  <si>
    <t>Active coaches / leaders</t>
  </si>
  <si>
    <t>Confirm regular delivery personnel.</t>
  </si>
  <si>
    <t>CD-05</t>
  </si>
  <si>
    <t>Active volunteers / helpers</t>
  </si>
  <si>
    <t>Create a simple volunteer list and roster.</t>
  </si>
  <si>
    <t>CD-06</t>
  </si>
  <si>
    <t>Reliable facility access hours per week</t>
  </si>
  <si>
    <t>Hours</t>
  </si>
  <si>
    <t>Confirm access agreement and actual available times.</t>
  </si>
  <si>
    <t>CD-07</t>
  </si>
  <si>
    <t>Essential equipment usable</t>
  </si>
  <si>
    <t>Inventory essential equipment and urgent gaps.</t>
  </si>
  <si>
    <t>CD-08</t>
  </si>
  <si>
    <t>Average monthly operating cost</t>
  </si>
  <si>
    <t>Estimate recurring minimum cost.</t>
  </si>
  <si>
    <t>CD-09</t>
  </si>
  <si>
    <t>Active community / school partners</t>
  </si>
  <si>
    <t>Identify partners making a practical contribution.</t>
  </si>
  <si>
    <t>CD-10</t>
  </si>
  <si>
    <t>Retention</t>
  </si>
  <si>
    <t>Participant retention / regular attendance</t>
  </si>
  <si>
    <t>Track attendance or renewal over an agreed period.</t>
  </si>
  <si>
    <t>GD-01</t>
  </si>
  <si>
    <t>Workforce</t>
  </si>
  <si>
    <t>Approved positions currently filled</t>
  </si>
  <si>
    <t>Compare establishment with filled positions.</t>
  </si>
  <si>
    <t>GD-02</t>
  </si>
  <si>
    <t>Annual sport budget allocated</t>
  </si>
  <si>
    <t>Confirm current approved budget.</t>
  </si>
  <si>
    <t>GD-03</t>
  </si>
  <si>
    <t>Budget execution / absorption</t>
  </si>
  <si>
    <t>Compare actual expenditure with approved budget.</t>
  </si>
  <si>
    <t>GD-04</t>
  </si>
  <si>
    <t>Active public sport programmes</t>
  </si>
  <si>
    <t>List current funded programmes and status.</t>
  </si>
  <si>
    <t>GD-05</t>
  </si>
  <si>
    <t>Facilities</t>
  </si>
  <si>
    <t>Public sport facilities under oversight</t>
  </si>
  <si>
    <t>Update facility ownership / operator / condition register.</t>
  </si>
  <si>
    <t>GD-06</t>
  </si>
  <si>
    <t>Grants</t>
  </si>
  <si>
    <t>Sport grants / subsidies administered annually</t>
  </si>
  <si>
    <t>Number / value</t>
  </si>
  <si>
    <t>Confirm recipients, amounts and acquittal status.</t>
  </si>
  <si>
    <t>GD-07</t>
  </si>
  <si>
    <t>Policy</t>
  </si>
  <si>
    <t>Current policy / strategy actions on track</t>
  </si>
  <si>
    <t>Link programme actions to approved strategic plan.</t>
  </si>
  <si>
    <t>GD-08</t>
  </si>
  <si>
    <t>Coordination</t>
  </si>
  <si>
    <t>Active inter-agency / district delivery partnerships</t>
  </si>
  <si>
    <t>Record active coordination mechanisms and responsibilities.</t>
  </si>
  <si>
    <t>GD-09</t>
  </si>
  <si>
    <t>Reach</t>
  </si>
  <si>
    <t>Verified participants / beneficiaries reached annually</t>
  </si>
  <si>
    <t>Standardise programme reach reporting.</t>
  </si>
  <si>
    <t>GD-10</t>
  </si>
  <si>
    <t>Reporting</t>
  </si>
  <si>
    <t>Required management / public reports submitted on time</t>
  </si>
  <si>
    <t>Create a simple reporting calendar and ownership list.</t>
  </si>
  <si>
    <t>PD-01</t>
  </si>
  <si>
    <t>Target participants</t>
  </si>
  <si>
    <t>Confirm current approved target.</t>
  </si>
  <si>
    <t>PD-02</t>
  </si>
  <si>
    <t>Participants enrolled / reached</t>
  </si>
  <si>
    <t>Maintain current participant register.</t>
  </si>
  <si>
    <t>PD-03</t>
  </si>
  <si>
    <t>Planned sessions / activities completed</t>
  </si>
  <si>
    <t>Compare planned and delivered sessions.</t>
  </si>
  <si>
    <t>PD-04</t>
  </si>
  <si>
    <t>Active delivery staff / coaches</t>
  </si>
  <si>
    <t>Confirm current delivery roster.</t>
  </si>
  <si>
    <t>PD-05</t>
  </si>
  <si>
    <t>Locations</t>
  </si>
  <si>
    <t>Active delivery locations</t>
  </si>
  <si>
    <t>Confirm venue access and activity status.</t>
  </si>
  <si>
    <t>PD-06</t>
  </si>
  <si>
    <t>Approved programme budget</t>
  </si>
  <si>
    <t>Currency</t>
  </si>
  <si>
    <t>Confirm approved budget and remaining funds.</t>
  </si>
  <si>
    <t>PD-07</t>
  </si>
  <si>
    <t>Active delivery partners</t>
  </si>
  <si>
    <t>Record partner role and contribution.</t>
  </si>
  <si>
    <t>PD-08</t>
  </si>
  <si>
    <t>Attendance</t>
  </si>
  <si>
    <t>Average attendance / retention</t>
  </si>
  <si>
    <t>Track participation consistency.</t>
  </si>
  <si>
    <t>PD-09</t>
  </si>
  <si>
    <t>Outputs</t>
  </si>
  <si>
    <t>Planned outputs completed</t>
  </si>
  <si>
    <t>Update simple output tracker.</t>
  </si>
  <si>
    <t>PD-10</t>
  </si>
  <si>
    <t>Monitoring</t>
  </si>
  <si>
    <t>Required monitoring / evaluation reports completed</t>
  </si>
  <si>
    <t>Confirm review points and reporting dates.</t>
  </si>
  <si>
    <t>ED-01</t>
  </si>
  <si>
    <t>Entries</t>
  </si>
  <si>
    <t>Confirmed teams / participants</t>
  </si>
  <si>
    <t>Finalise entry and eligibility list.</t>
  </si>
  <si>
    <t>ED-02</t>
  </si>
  <si>
    <t>Venues</t>
  </si>
  <si>
    <t>Competition venues ready</t>
  </si>
  <si>
    <t>Complete venue readiness checks.</t>
  </si>
  <si>
    <t>ED-03</t>
  </si>
  <si>
    <t>Officials</t>
  </si>
  <si>
    <t>Officials confirmed</t>
  </si>
  <si>
    <t>Finalise officials roster and backups.</t>
  </si>
  <si>
    <t>ED-04</t>
  </si>
  <si>
    <t>Operational staff / volunteers confirmed</t>
  </si>
  <si>
    <t>Finalise event workforce roster.</t>
  </si>
  <si>
    <t>ED-05</t>
  </si>
  <si>
    <t>Required safety / medical approvals completed</t>
  </si>
  <si>
    <t>Complete event safety checklist.</t>
  </si>
  <si>
    <t>ED-06</t>
  </si>
  <si>
    <t>Event budget secured / committed</t>
  </si>
  <si>
    <t>Confirm remaining funding and procurement exposure.</t>
  </si>
  <si>
    <t>ED-07</t>
  </si>
  <si>
    <t>Competition system</t>
  </si>
  <si>
    <t>Fixtures / schedule complete</t>
  </si>
  <si>
    <t>Test draw, timetable and result procedures.</t>
  </si>
  <si>
    <t>ED-08</t>
  </si>
  <si>
    <t>Logistics</t>
  </si>
  <si>
    <t>Critical equipment / logistics items ready</t>
  </si>
  <si>
    <t>Complete critical logistics checklist.</t>
  </si>
  <si>
    <t>ED-09</t>
  </si>
  <si>
    <t>Communication</t>
  </si>
  <si>
    <t>Participant information issued</t>
  </si>
  <si>
    <t>Confirm handbook, bulletins and contact channels.</t>
  </si>
  <si>
    <t>ED-10</t>
  </si>
  <si>
    <t>Close-out</t>
  </si>
  <si>
    <t>Post-event reporting / debrief plan ready</t>
  </si>
  <si>
    <t>Yes / No or %</t>
  </si>
  <si>
    <t>Assign final-report and debrief responsibilities.</t>
  </si>
  <si>
    <t>XD-01</t>
  </si>
  <si>
    <t>People available for core delivery</t>
  </si>
  <si>
    <t>Identify the minimum workforce required.</t>
  </si>
  <si>
    <t>XD-02</t>
  </si>
  <si>
    <t>Available operating resources / budget</t>
  </si>
  <si>
    <t>Confirm essential resource position.</t>
  </si>
  <si>
    <t>XD-03</t>
  </si>
  <si>
    <t>Stakeholders</t>
  </si>
  <si>
    <t>Key stakeholders actively engaged</t>
  </si>
  <si>
    <t>Identify the stakeholders essential to progress.</t>
  </si>
  <si>
    <t>XD-04</t>
  </si>
  <si>
    <t>Active services / activities</t>
  </si>
  <si>
    <t>Confirm what is actually being delivered now.</t>
  </si>
  <si>
    <t>XD-05</t>
  </si>
  <si>
    <t>Verified users / beneficiaries</t>
  </si>
  <si>
    <t>Establish a simple current service baseline.</t>
  </si>
  <si>
    <t>XD-06</t>
  </si>
  <si>
    <t>Systems</t>
  </si>
  <si>
    <t>Essential processes operating reliably</t>
  </si>
  <si>
    <t>Identify only the processes critical to delivery.</t>
  </si>
  <si>
    <t>XD-07</t>
  </si>
  <si>
    <t>Risk</t>
  </si>
  <si>
    <t>High-consequence unresolved risks</t>
  </si>
  <si>
    <t>Create a short critical-risk list.</t>
  </si>
  <si>
    <t>XD-08</t>
  </si>
  <si>
    <t>Evidence</t>
  </si>
  <si>
    <t>Priority management data currently available</t>
  </si>
  <si>
    <t>Identify missing data that changes decisions.</t>
  </si>
  <si>
    <t>XD-09</t>
  </si>
  <si>
    <t>Active partner commitments</t>
  </si>
  <si>
    <t>Verify practical partner contributions.</t>
  </si>
  <si>
    <t>XD-10</t>
  </si>
  <si>
    <t>Approvals</t>
  </si>
  <si>
    <t>Critical approvals / decisions completed</t>
  </si>
  <si>
    <t>List outstanding approvals and accountable owner.</t>
  </si>
  <si>
    <t>STR-02 — CONTEXT-SENSITIVE SITUATION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</si>
</sst>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b/>
      <sz val="16"/>
      <color rgb="FFFFFFFF"/>
      <name val="Carlito"/>
    </font>
    <font>
      <b/>
      <sz val="17"/>
      <color rgb="FFFFFFFF"/>
      <name val="Carlito"/>
    </font>
    <font>
      <b/>
      <i/>
      <sz val="10"/>
      <color rgb="FF000000"/>
      <name val="Carlito"/>
    </font>
    <font>
      <sz val="12"/>
      <color rgb="FF000000"/>
      <name val="Carlito"/>
    </font>
    <font>
      <sz val="12"/>
      <name val="Carlito"/>
    </font>
    <font>
      <b/>
      <sz val="12"/>
      <color rgb="FF000000"/>
      <name val="Carlito"/>
    </font>
    <font>
      <sz val="11"/>
      <color rgb="FF000000"/>
      <name val="Carlito"/>
    </font>
    <font>
      <sz val="9"/>
      <color rgb="FF000000"/>
      <name val="Carlito"/>
    </font>
    <font>
      <i/>
      <sz val="9"/>
      <color rgb="FF000000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sz val="14"/>
      <name val="Carlito"/>
    </font>
    <font>
      <b/>
      <sz val="9"/>
      <color rgb="FFFFFFFF"/>
      <name val="Carlito"/>
    </font>
    <font>
      <b/>
      <sz val="13"/>
      <color rgb="FFFFFFFF"/>
      <name val="Carlito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4472C4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7F8C8D"/>
      </patternFill>
    </fill>
    <fill>
      <patternFill patternType="solid">
        <fgColor rgb="FFA6A6A6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9" fillId="0" borderId="0" xfId="0" applyFont="1"/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vertical="center"/>
    </xf>
    <xf numFmtId="0" fontId="12" fillId="9" borderId="0" xfId="0" applyFont="1" applyFill="1" applyAlignment="1">
      <alignment wrapText="1"/>
    </xf>
    <xf numFmtId="0" fontId="12" fillId="8" borderId="0" xfId="0" applyFont="1" applyFill="1" applyAlignment="1">
      <alignment wrapText="1"/>
    </xf>
    <xf numFmtId="0" fontId="17" fillId="10" borderId="0" xfId="0" applyFont="1" applyFill="1" applyAlignment="1">
      <alignment wrapText="1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1" fillId="8" borderId="0" xfId="0" applyFont="1" applyFill="1" applyAlignment="1">
      <alignment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wrapText="1"/>
    </xf>
    <xf numFmtId="0" fontId="1" fillId="11" borderId="0" xfId="0" applyFont="1" applyFill="1" applyAlignment="1">
      <alignment vertical="center" wrapText="1"/>
    </xf>
    <xf numFmtId="0" fontId="1" fillId="12" borderId="0" xfId="0" applyFont="1" applyFill="1" applyAlignment="1">
      <alignment vertical="center" wrapText="1"/>
    </xf>
    <xf numFmtId="0" fontId="3" fillId="12" borderId="0" xfId="0" applyFont="1" applyFill="1" applyAlignment="1">
      <alignment vertical="center" wrapText="1"/>
    </xf>
    <xf numFmtId="0" fontId="3" fillId="14" borderId="0" xfId="0" applyFont="1" applyFill="1" applyAlignment="1">
      <alignment horizontal="center" vertical="center" wrapText="1"/>
    </xf>
    <xf numFmtId="0" fontId="1" fillId="16" borderId="0" xfId="0" applyFont="1" applyFill="1" applyAlignment="1">
      <alignment vertical="center" wrapText="1"/>
    </xf>
    <xf numFmtId="0" fontId="1" fillId="17" borderId="0" xfId="0" applyFont="1" applyFill="1" applyAlignment="1">
      <alignment vertical="center" wrapText="1"/>
    </xf>
    <xf numFmtId="0" fontId="1" fillId="8" borderId="0" xfId="0" applyFont="1" applyFill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1" fillId="12" borderId="0" xfId="0" applyFont="1" applyFill="1" applyAlignment="1">
      <alignment vertical="top" wrapText="1"/>
    </xf>
    <xf numFmtId="0" fontId="1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1" fillId="16" borderId="2" xfId="0" applyFont="1" applyFill="1" applyBorder="1" applyAlignment="1">
      <alignment vertical="top" wrapText="1"/>
    </xf>
    <xf numFmtId="0" fontId="1" fillId="16" borderId="4" xfId="0" applyFont="1" applyFill="1" applyBorder="1" applyAlignment="1">
      <alignment vertical="top" wrapText="1"/>
    </xf>
    <xf numFmtId="0" fontId="1" fillId="8" borderId="2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vertical="center" wrapText="1"/>
    </xf>
    <xf numFmtId="0" fontId="1" fillId="8" borderId="8" xfId="0" applyFont="1" applyFill="1" applyBorder="1" applyAlignment="1">
      <alignment vertical="center" wrapText="1"/>
    </xf>
    <xf numFmtId="0" fontId="1" fillId="11" borderId="0" xfId="0" applyFont="1" applyFill="1" applyAlignment="1">
      <alignment wrapText="1"/>
    </xf>
    <xf numFmtId="0" fontId="1" fillId="12" borderId="0" xfId="0" applyFont="1" applyFill="1" applyAlignment="1">
      <alignment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vertical="center" wrapText="1"/>
    </xf>
    <xf numFmtId="0" fontId="1" fillId="16" borderId="4" xfId="0" applyFont="1" applyFill="1" applyBorder="1" applyAlignment="1">
      <alignment vertical="center" wrapText="1"/>
    </xf>
    <xf numFmtId="0" fontId="12" fillId="16" borderId="0" xfId="0" applyFont="1" applyFill="1" applyAlignment="1">
      <alignment wrapText="1"/>
    </xf>
    <xf numFmtId="0" fontId="12" fillId="16" borderId="0" xfId="0" applyFont="1" applyFill="1" applyAlignment="1">
      <alignment horizontal="center" vertical="center" wrapText="1"/>
    </xf>
    <xf numFmtId="0" fontId="12" fillId="16" borderId="2" xfId="0" applyFont="1" applyFill="1" applyBorder="1" applyAlignment="1">
      <alignment wrapText="1"/>
    </xf>
    <xf numFmtId="0" fontId="12" fillId="16" borderId="4" xfId="0" applyFont="1" applyFill="1" applyBorder="1" applyAlignment="1">
      <alignment wrapText="1"/>
    </xf>
    <xf numFmtId="0" fontId="12" fillId="16" borderId="2" xfId="0" applyFont="1" applyFill="1" applyBorder="1" applyAlignment="1">
      <alignment vertical="center" wrapText="1"/>
    </xf>
    <xf numFmtId="0" fontId="12" fillId="16" borderId="3" xfId="0" applyFont="1" applyFill="1" applyBorder="1" applyAlignment="1">
      <alignment vertical="center" wrapText="1"/>
    </xf>
    <xf numFmtId="0" fontId="12" fillId="16" borderId="3" xfId="0" applyFont="1" applyFill="1" applyBorder="1" applyAlignment="1">
      <alignment horizontal="center" vertical="center" wrapText="1"/>
    </xf>
    <xf numFmtId="0" fontId="12" fillId="16" borderId="4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vertical="center" wrapText="1"/>
    </xf>
    <xf numFmtId="0" fontId="12" fillId="9" borderId="0" xfId="0" applyFont="1" applyFill="1" applyAlignment="1">
      <alignment horizontal="center" vertical="center" wrapText="1"/>
    </xf>
    <xf numFmtId="0" fontId="17" fillId="10" borderId="2" xfId="0" applyFont="1" applyFill="1" applyBorder="1" applyAlignment="1">
      <alignment vertical="center" wrapText="1"/>
    </xf>
    <xf numFmtId="0" fontId="17" fillId="10" borderId="3" xfId="0" applyFont="1" applyFill="1" applyBorder="1" applyAlignment="1">
      <alignment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wrapText="1"/>
    </xf>
    <xf numFmtId="0" fontId="1" fillId="16" borderId="1" xfId="0" applyFont="1" applyFill="1" applyBorder="1" applyAlignment="1">
      <alignment vertical="center" wrapText="1"/>
    </xf>
    <xf numFmtId="0" fontId="3" fillId="16" borderId="0" xfId="0" applyFont="1" applyFill="1" applyAlignment="1">
      <alignment horizontal="center" vertical="center" wrapText="1"/>
    </xf>
    <xf numFmtId="0" fontId="0" fillId="17" borderId="0" xfId="0" applyFill="1" applyAlignment="1">
      <alignment wrapText="1"/>
    </xf>
    <xf numFmtId="0" fontId="4" fillId="18" borderId="0" xfId="0" applyFont="1" applyFill="1" applyAlignment="1">
      <alignment vertical="center" wrapText="1"/>
    </xf>
    <xf numFmtId="0" fontId="1" fillId="18" borderId="0" xfId="0" applyFont="1" applyFill="1" applyAlignment="1">
      <alignment vertical="center" wrapText="1"/>
    </xf>
    <xf numFmtId="0" fontId="3" fillId="19" borderId="0" xfId="0" applyFont="1" applyFill="1" applyAlignment="1">
      <alignment vertical="center" wrapText="1"/>
    </xf>
    <xf numFmtId="0" fontId="1" fillId="21" borderId="0" xfId="0" applyFont="1" applyFill="1" applyAlignment="1">
      <alignment vertical="center" wrapText="1"/>
    </xf>
    <xf numFmtId="0" fontId="4" fillId="18" borderId="0" xfId="0" applyFont="1" applyFill="1" applyAlignment="1">
      <alignment horizontal="center" vertical="center" wrapText="1"/>
    </xf>
    <xf numFmtId="0" fontId="1" fillId="22" borderId="0" xfId="0" applyFont="1" applyFill="1" applyAlignment="1">
      <alignment horizontal="center" vertical="center" wrapText="1"/>
    </xf>
    <xf numFmtId="0" fontId="3" fillId="21" borderId="0" xfId="0" applyFont="1" applyFill="1" applyAlignment="1">
      <alignment vertical="center" wrapText="1"/>
    </xf>
    <xf numFmtId="0" fontId="3" fillId="23" borderId="0" xfId="0" applyFont="1" applyFill="1" applyAlignment="1">
      <alignment vertical="center" wrapText="1"/>
    </xf>
    <xf numFmtId="0" fontId="1" fillId="23" borderId="0" xfId="0" applyFont="1" applyFill="1" applyAlignment="1">
      <alignment vertical="center" wrapText="1"/>
    </xf>
    <xf numFmtId="0" fontId="1" fillId="1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2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1" fillId="13" borderId="5" xfId="0" applyFont="1" applyFill="1" applyBorder="1" applyAlignment="1">
      <alignment vertical="center" wrapText="1"/>
    </xf>
    <xf numFmtId="0" fontId="3" fillId="19" borderId="0" xfId="0" applyFont="1" applyFill="1" applyAlignment="1">
      <alignment horizontal="left" vertical="center" wrapText="1"/>
    </xf>
    <xf numFmtId="0" fontId="8" fillId="20" borderId="5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vertical="center"/>
    </xf>
    <xf numFmtId="0" fontId="1" fillId="24" borderId="0" xfId="0" applyFont="1" applyFill="1" applyAlignment="1">
      <alignment vertical="center" wrapText="1"/>
    </xf>
    <xf numFmtId="0" fontId="7" fillId="17" borderId="0" xfId="0" applyFont="1" applyFill="1" applyAlignment="1">
      <alignment vertical="center"/>
    </xf>
    <xf numFmtId="0" fontId="5" fillId="11" borderId="0" xfId="0" applyFont="1" applyFill="1" applyAlignment="1">
      <alignment vertical="top"/>
    </xf>
    <xf numFmtId="0" fontId="7" fillId="12" borderId="0" xfId="0" applyFont="1" applyFill="1" applyAlignment="1">
      <alignment vertical="top"/>
    </xf>
    <xf numFmtId="0" fontId="14" fillId="15" borderId="0" xfId="0" applyFont="1" applyFill="1" applyAlignment="1">
      <alignment vertical="top" wrapText="1"/>
    </xf>
    <xf numFmtId="0" fontId="0" fillId="0" borderId="0" xfId="0" applyFont="1"/>
    <xf numFmtId="0" fontId="5" fillId="11" borderId="0" xfId="0" applyFont="1" applyFill="1" applyAlignment="1"/>
    <xf numFmtId="0" fontId="7" fillId="12" borderId="0" xfId="0" applyFont="1" applyFill="1" applyAlignment="1"/>
    <xf numFmtId="0" fontId="14" fillId="15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1" fillId="14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3" fillId="23" borderId="0" xfId="0" applyFont="1" applyFill="1" applyAlignment="1">
      <alignment vertical="center"/>
    </xf>
    <xf numFmtId="0" fontId="18" fillId="9" borderId="0" xfId="0" applyFont="1" applyFill="1" applyAlignment="1">
      <alignment vertical="center"/>
    </xf>
    <xf numFmtId="0" fontId="13" fillId="16" borderId="0" xfId="0" applyFont="1" applyFill="1" applyAlignment="1">
      <alignment vertical="center"/>
    </xf>
    <xf numFmtId="0" fontId="15" fillId="9" borderId="0" xfId="0" applyFont="1" applyFill="1" applyAlignment="1"/>
    <xf numFmtId="0" fontId="12" fillId="8" borderId="0" xfId="0" applyFont="1" applyFill="1" applyAlignment="1"/>
  </cellXfs>
  <cellStyles count="1">
    <cellStyle name="Normal" xfId="0" builtinId="0"/>
  </cellStyles>
  <dxfs count="7">
    <dxf>
      <font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F4CCCC"/>
        </patternFill>
      </fill>
    </dxf>
    <dxf>
      <font>
        <color rgb="FF000000"/>
      </font>
      <fill>
        <patternFill>
          <bgColor rgb="FFE2F0D9"/>
        </patternFill>
      </fill>
    </dxf>
    <dxf>
      <font>
        <color rgb="FF000000"/>
      </font>
      <fill>
        <patternFill>
          <bgColor rgb="FFFFF2CC"/>
        </patternFill>
      </fill>
    </dxf>
    <dxf>
      <font>
        <b/>
        <color rgb="FF000000"/>
      </font>
      <fill>
        <patternFill>
          <bgColor rgb="FFF4CCCC"/>
        </patternFill>
      </fill>
    </dxf>
    <dxf>
      <font>
        <color rgb="FF000000"/>
      </font>
      <fill>
        <patternFill>
          <bgColor rgb="FFFFF2CC"/>
        </patternFill>
      </fill>
    </dxf>
    <dxf>
      <font>
        <b/>
        <color rgb="FF000000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5" workbookViewId="0">
      <selection activeCell="B13" sqref="B13"/>
    </sheetView>
  </sheetViews>
  <sheetFormatPr defaultRowHeight="15"/>
  <cols>
    <col min="1" max="1" width="24" customWidth="1"/>
    <col min="2" max="2" width="35" style="8" customWidth="1"/>
    <col min="3" max="3" width="38" customWidth="1"/>
    <col min="4" max="4" width="23" customWidth="1"/>
    <col min="5" max="5" width="38" customWidth="1"/>
    <col min="6" max="6" width="24" customWidth="1"/>
    <col min="7" max="7" width="38" customWidth="1"/>
  </cols>
  <sheetData>
    <row r="1" spans="1:7" ht="23.25">
      <c r="A1" s="74" t="s">
        <v>874</v>
      </c>
      <c r="B1" s="21"/>
      <c r="C1" s="21"/>
      <c r="D1" s="21"/>
      <c r="E1" s="21"/>
      <c r="F1" s="21"/>
      <c r="G1" s="21"/>
    </row>
    <row r="2" spans="1:7" ht="14.25">
      <c r="A2" s="16"/>
      <c r="B2" s="16"/>
      <c r="C2" s="16"/>
      <c r="D2" s="16"/>
      <c r="E2" s="16"/>
      <c r="F2" s="16"/>
      <c r="G2" s="16"/>
    </row>
    <row r="3" spans="1:7" s="9" customFormat="1" ht="19.5" customHeight="1">
      <c r="A3" s="75" t="s">
        <v>0</v>
      </c>
      <c r="B3" s="76"/>
      <c r="C3" s="76"/>
      <c r="D3" s="76"/>
      <c r="E3" s="76"/>
      <c r="F3" s="76"/>
      <c r="G3" s="76"/>
    </row>
    <row r="4" spans="1:7" ht="7.5" customHeight="1">
      <c r="A4" s="16"/>
      <c r="B4" s="16"/>
      <c r="C4" s="16"/>
      <c r="D4" s="16"/>
      <c r="E4" s="16"/>
      <c r="F4" s="16"/>
      <c r="G4" s="16"/>
    </row>
    <row r="5" spans="1:7" ht="27.75" customHeight="1">
      <c r="A5" s="23" t="s">
        <v>1</v>
      </c>
      <c r="B5" s="77"/>
      <c r="C5" s="16"/>
      <c r="D5" s="23" t="s">
        <v>2</v>
      </c>
      <c r="E5" s="24">
        <f>20</f>
        <v>20</v>
      </c>
      <c r="F5" s="16"/>
      <c r="G5" s="16"/>
    </row>
    <row r="6" spans="1:7" ht="27.75" customHeight="1">
      <c r="A6" s="23" t="s">
        <v>3</v>
      </c>
      <c r="B6" s="77"/>
      <c r="C6" s="16"/>
      <c r="D6" s="23" t="s">
        <v>4</v>
      </c>
      <c r="E6" s="24">
        <f>COUNTIF('Situation Assessment'!$F$5:$F$24,"&lt;&gt;")</f>
        <v>0</v>
      </c>
      <c r="F6" s="16"/>
      <c r="G6" s="16"/>
    </row>
    <row r="7" spans="1:7" ht="27.75" customHeight="1">
      <c r="A7" s="23" t="s">
        <v>5</v>
      </c>
      <c r="B7" s="77"/>
      <c r="C7" s="16"/>
      <c r="D7" s="23" t="s">
        <v>6</v>
      </c>
      <c r="E7" s="24">
        <f>COUNTIF('Situation Assessment'!$G$5:$G$24,"High")+COUNTIF('Situation Assessment'!$G$5:$G$24,"Medium")+COUNTIF('Situation Assessment'!$G$5:$G$24,"Low")</f>
        <v>0</v>
      </c>
      <c r="F7" s="16"/>
      <c r="G7" s="16"/>
    </row>
    <row r="8" spans="1:7" ht="27.75" customHeight="1">
      <c r="A8" s="23" t="s">
        <v>7</v>
      </c>
      <c r="B8" s="77"/>
      <c r="C8" s="16"/>
      <c r="D8" s="23" t="s">
        <v>8</v>
      </c>
      <c r="E8" s="24">
        <f>MIN(8,COUNTIF('Situation Assessment'!$F$5:$F$24,"&lt;&gt;"))</f>
        <v>0</v>
      </c>
      <c r="F8" s="16"/>
      <c r="G8" s="16"/>
    </row>
    <row r="9" spans="1:7" ht="27.75" customHeight="1">
      <c r="A9" s="23" t="s">
        <v>9</v>
      </c>
      <c r="B9" s="77"/>
      <c r="C9" s="16"/>
      <c r="D9" s="23" t="s">
        <v>10</v>
      </c>
      <c r="E9" s="24">
        <f>COUNTIF('Data Check'!$D$5:$D$14,"&lt;&gt;")</f>
        <v>0</v>
      </c>
      <c r="F9" s="16"/>
      <c r="G9" s="16"/>
    </row>
    <row r="10" spans="1:7" ht="27.75" customHeight="1">
      <c r="A10" s="23" t="s">
        <v>11</v>
      </c>
      <c r="B10" s="77"/>
      <c r="C10" s="16"/>
      <c r="D10" s="23" t="s">
        <v>12</v>
      </c>
      <c r="E10" s="24" t="str">
        <f>E6&amp;" / 20"</f>
        <v>0 / 20</v>
      </c>
      <c r="F10" s="16"/>
      <c r="G10" s="16"/>
    </row>
    <row r="11" spans="1:7" ht="14.25">
      <c r="A11" s="16"/>
      <c r="B11" s="16"/>
      <c r="C11" s="16"/>
      <c r="D11" s="16"/>
      <c r="E11" s="16"/>
      <c r="F11" s="16"/>
      <c r="G11" s="16"/>
    </row>
    <row r="12" spans="1:7" ht="38.25">
      <c r="A12" s="61" t="s">
        <v>13</v>
      </c>
      <c r="B12" s="62"/>
      <c r="C12" s="62"/>
      <c r="D12" s="62"/>
      <c r="E12" s="62"/>
      <c r="F12" s="62"/>
      <c r="G12" s="62"/>
    </row>
    <row r="13" spans="1:7" ht="31.5" customHeight="1">
      <c r="A13" s="78" t="s">
        <v>14</v>
      </c>
      <c r="B13" s="79" t="s">
        <v>162</v>
      </c>
      <c r="C13" s="16"/>
      <c r="D13" s="63" t="s">
        <v>16</v>
      </c>
      <c r="E13" s="64" t="str">
        <f>"10 Core + 10 "&amp;B13&amp;" questions"</f>
        <v>10 Core + 10 Sport Programme / Project questions</v>
      </c>
      <c r="F13" s="16"/>
      <c r="G13" s="16"/>
    </row>
    <row r="14" spans="1:7" ht="31.5" customHeight="1">
      <c r="A14" s="78" t="s">
        <v>17</v>
      </c>
      <c r="B14" s="79" t="s">
        <v>18</v>
      </c>
      <c r="C14" s="16"/>
      <c r="D14" s="63" t="s">
        <v>19</v>
      </c>
      <c r="E14" s="64" t="s">
        <v>20</v>
      </c>
      <c r="F14" s="16"/>
      <c r="G14" s="16"/>
    </row>
    <row r="15" spans="1:7" ht="31.5" customHeight="1">
      <c r="A15" s="78" t="s">
        <v>21</v>
      </c>
      <c r="B15" s="79" t="s">
        <v>22</v>
      </c>
      <c r="C15" s="16"/>
      <c r="D15" s="63" t="s">
        <v>23</v>
      </c>
      <c r="E15" s="64" t="s">
        <v>24</v>
      </c>
      <c r="F15" s="16"/>
      <c r="G15" s="16"/>
    </row>
    <row r="16" spans="1:7" ht="14.25">
      <c r="A16" s="19"/>
      <c r="B16" s="16"/>
      <c r="C16" s="16"/>
      <c r="D16" s="16"/>
      <c r="E16" s="16"/>
      <c r="F16" s="16"/>
      <c r="G16" s="16"/>
    </row>
    <row r="17" spans="1:7" ht="14.25">
      <c r="A17" s="65" t="s">
        <v>25</v>
      </c>
      <c r="B17" s="62"/>
      <c r="C17" s="62"/>
      <c r="D17" s="62"/>
      <c r="E17" s="62"/>
      <c r="F17" s="62"/>
      <c r="G17" s="62"/>
    </row>
    <row r="18" spans="1:7" ht="30.75" customHeight="1">
      <c r="A18" s="80" t="s">
        <v>26</v>
      </c>
      <c r="B18" s="81" t="s">
        <v>27</v>
      </c>
      <c r="C18" s="36" t="s">
        <v>28</v>
      </c>
      <c r="D18" s="16"/>
      <c r="E18" s="16"/>
      <c r="F18" s="16"/>
      <c r="G18" s="16"/>
    </row>
    <row r="19" spans="1:7" ht="30.75" customHeight="1">
      <c r="A19" s="80" t="s">
        <v>29</v>
      </c>
      <c r="B19" s="81" t="s">
        <v>12</v>
      </c>
      <c r="C19" s="36" t="s">
        <v>30</v>
      </c>
      <c r="D19" s="16"/>
      <c r="E19" s="16"/>
      <c r="F19" s="16"/>
      <c r="G19" s="16"/>
    </row>
    <row r="20" spans="1:7" ht="30.75" customHeight="1">
      <c r="A20" s="82" t="s">
        <v>31</v>
      </c>
      <c r="B20" s="81" t="s">
        <v>32</v>
      </c>
      <c r="C20" s="36" t="s">
        <v>33</v>
      </c>
      <c r="D20" s="16"/>
      <c r="E20" s="16"/>
      <c r="F20" s="16"/>
      <c r="G20" s="16"/>
    </row>
    <row r="21" spans="1:7" ht="30.75" customHeight="1">
      <c r="A21" s="80" t="s">
        <v>34</v>
      </c>
      <c r="B21" s="81" t="s">
        <v>35</v>
      </c>
      <c r="C21" s="36" t="s">
        <v>36</v>
      </c>
      <c r="D21" s="16"/>
      <c r="E21" s="16"/>
      <c r="F21" s="16"/>
      <c r="G21" s="16"/>
    </row>
    <row r="22" spans="1:7" ht="14.25">
      <c r="A22" s="16"/>
      <c r="B22" s="16"/>
      <c r="C22" s="16"/>
      <c r="D22" s="16"/>
      <c r="E22" s="16"/>
      <c r="F22" s="16"/>
      <c r="G22" s="16"/>
    </row>
    <row r="23" spans="1:7" ht="18" customHeight="1">
      <c r="A23" s="83" t="s">
        <v>37</v>
      </c>
      <c r="B23" s="25"/>
      <c r="C23" s="25"/>
      <c r="D23" s="25"/>
      <c r="E23" s="25"/>
      <c r="F23" s="25"/>
      <c r="G23" s="25"/>
    </row>
    <row r="24" spans="1:7" ht="20.25" customHeight="1">
      <c r="A24" s="23" t="s">
        <v>38</v>
      </c>
      <c r="B24" s="23" t="s">
        <v>39</v>
      </c>
      <c r="C24" s="23" t="s">
        <v>40</v>
      </c>
      <c r="D24" s="16"/>
      <c r="E24" s="23" t="s">
        <v>41</v>
      </c>
      <c r="F24" s="23" t="s">
        <v>39</v>
      </c>
      <c r="G24" s="23" t="s">
        <v>42</v>
      </c>
    </row>
    <row r="25" spans="1:7" ht="27" customHeight="1">
      <c r="A25" s="16" t="s">
        <v>43</v>
      </c>
      <c r="B25" s="16" t="s">
        <v>44</v>
      </c>
      <c r="C25" s="16" t="s">
        <v>45</v>
      </c>
      <c r="D25" s="16"/>
      <c r="E25" s="16" t="s">
        <v>46</v>
      </c>
      <c r="F25" s="16" t="s">
        <v>47</v>
      </c>
      <c r="G25" s="16" t="s">
        <v>48</v>
      </c>
    </row>
    <row r="26" spans="1:7" ht="27" customHeight="1">
      <c r="A26" s="16" t="s">
        <v>49</v>
      </c>
      <c r="B26" s="16" t="s">
        <v>50</v>
      </c>
      <c r="C26" s="16" t="s">
        <v>51</v>
      </c>
      <c r="D26" s="16"/>
      <c r="E26" s="16" t="s">
        <v>52</v>
      </c>
      <c r="F26" s="16" t="s">
        <v>53</v>
      </c>
      <c r="G26" s="16" t="s">
        <v>54</v>
      </c>
    </row>
    <row r="27" spans="1:7" ht="27" customHeight="1">
      <c r="A27" s="16" t="s">
        <v>55</v>
      </c>
      <c r="B27" s="16" t="s">
        <v>56</v>
      </c>
      <c r="C27" s="16" t="s">
        <v>57</v>
      </c>
      <c r="D27" s="16"/>
      <c r="E27" s="16" t="s">
        <v>58</v>
      </c>
      <c r="F27" s="16" t="s">
        <v>59</v>
      </c>
      <c r="G27" s="16" t="s">
        <v>60</v>
      </c>
    </row>
    <row r="28" spans="1:7" ht="27" customHeight="1">
      <c r="A28" s="16" t="s">
        <v>61</v>
      </c>
      <c r="B28" s="16" t="s">
        <v>62</v>
      </c>
      <c r="C28" s="16" t="s">
        <v>63</v>
      </c>
      <c r="D28" s="16"/>
      <c r="E28" s="16" t="s">
        <v>64</v>
      </c>
      <c r="F28" s="16" t="s">
        <v>65</v>
      </c>
      <c r="G28" s="16" t="s">
        <v>66</v>
      </c>
    </row>
    <row r="29" spans="1:7" ht="27" customHeight="1">
      <c r="A29" s="16" t="s">
        <v>67</v>
      </c>
      <c r="B29" s="16" t="s">
        <v>68</v>
      </c>
      <c r="C29" s="16" t="s">
        <v>69</v>
      </c>
      <c r="D29" s="16"/>
      <c r="E29" s="16"/>
      <c r="F29" s="16"/>
      <c r="G29" s="16"/>
    </row>
    <row r="30" spans="1:7" ht="27" customHeight="1">
      <c r="A30" s="84" t="s">
        <v>70</v>
      </c>
      <c r="B30" s="84" t="s">
        <v>71</v>
      </c>
      <c r="C30" s="84" t="s">
        <v>72</v>
      </c>
      <c r="D30" s="84"/>
      <c r="E30" s="84"/>
      <c r="F30" s="84"/>
      <c r="G30" s="84"/>
    </row>
    <row r="31" spans="1:7" ht="24" customHeight="1">
      <c r="A31" s="85" t="s">
        <v>73</v>
      </c>
      <c r="B31" s="26"/>
      <c r="C31" s="26"/>
      <c r="D31" s="26"/>
      <c r="E31" s="26"/>
      <c r="F31" s="26"/>
      <c r="G31" s="26"/>
    </row>
    <row r="32" spans="1:7" ht="14.25">
      <c r="A32" s="60"/>
      <c r="B32" s="60"/>
      <c r="C32" s="60"/>
      <c r="D32" s="60"/>
      <c r="E32" s="60"/>
      <c r="F32" s="60"/>
      <c r="G32" s="60"/>
    </row>
  </sheetData>
  <dataValidations count="3">
    <dataValidation type="list" sqref="B13" xr:uid="{00000000-0002-0000-0000-000000000000}">
      <formula1>"Sport Facility,Sport Organisation / Federation,Community Sport Club,Government Sport Department / Agency,Sport Programme / Project,Event / Competition,General / Other"</formula1>
    </dataValidation>
    <dataValidation type="list" sqref="B14" xr:uid="{00000000-0002-0000-0000-000001000000}">
      <formula1>"New / Proposed,Existing / Operating,Underperforming / At Risk,Reactivation / Recovery,Expansion / Development"</formula1>
    </dataValidation>
    <dataValidation type="list" sqref="B15" xr:uid="{00000000-0002-0000-0000-000002000000}">
      <formula1>"Situation Analysis,Readiness,Improvement Planning,Strategic Review"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selection activeCell="F5" sqref="F5"/>
    </sheetView>
  </sheetViews>
  <sheetFormatPr defaultRowHeight="14.25"/>
  <cols>
    <col min="1" max="1" width="10" customWidth="1"/>
    <col min="2" max="2" width="11" customWidth="1"/>
    <col min="3" max="3" width="24" customWidth="1"/>
    <col min="4" max="4" width="43" customWidth="1"/>
    <col min="5" max="5" width="44" customWidth="1"/>
    <col min="6" max="6" width="16" customWidth="1"/>
    <col min="7" max="7" width="18" customWidth="1"/>
    <col min="8" max="8" width="28" customWidth="1"/>
    <col min="9" max="10" width="38" customWidth="1"/>
  </cols>
  <sheetData>
    <row r="1" spans="1:10" ht="23.25" customHeight="1">
      <c r="A1" s="86" t="s">
        <v>74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8.75" customHeight="1">
      <c r="A2" s="87" t="str">
        <f>"Context: "&amp;HOME!$B$13&amp;"  |  Stage: "&amp;HOME!$B$14&amp;"  |  QUICK MODE = select Rating only. Evidence Confidence defaults to Unverified and can be upgraded as evidence is added."</f>
        <v>Context: Sport Programme / Project  |  Stage: Reactivation / Recovery  |  QUICK MODE = select Rating only. Evidence Confidence defaults to Unverified and can be upgraded as evidence is added.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s="89" customFormat="1" ht="30">
      <c r="A4" s="88" t="s">
        <v>75</v>
      </c>
      <c r="B4" s="88" t="s">
        <v>76</v>
      </c>
      <c r="C4" s="88" t="s">
        <v>77</v>
      </c>
      <c r="D4" s="88" t="s">
        <v>78</v>
      </c>
      <c r="E4" s="88" t="s">
        <v>79</v>
      </c>
      <c r="F4" s="88" t="s">
        <v>38</v>
      </c>
      <c r="G4" s="88" t="s">
        <v>80</v>
      </c>
      <c r="H4" s="88" t="s">
        <v>81</v>
      </c>
      <c r="I4" s="88" t="s">
        <v>82</v>
      </c>
      <c r="J4" s="88" t="s">
        <v>83</v>
      </c>
    </row>
    <row r="5" spans="1:10" ht="42" customHeight="1">
      <c r="A5" s="27" t="str">
        <f>'Question Bank'!A5</f>
        <v>CORE-01</v>
      </c>
      <c r="B5" s="27" t="str">
        <f>'Question Bank'!B5</f>
        <v>Core</v>
      </c>
      <c r="C5" s="27" t="str">
        <f>'Question Bank'!D5</f>
        <v>Purpose and mandate</v>
      </c>
      <c r="D5" s="27" t="str">
        <f>'Question Bank'!E5</f>
        <v>Is the purpose, mandate or intended role clear and understood?</v>
      </c>
      <c r="E5" s="30"/>
      <c r="F5" s="31"/>
      <c r="G5" s="31" t="s">
        <v>64</v>
      </c>
      <c r="H5" s="30"/>
      <c r="I5" s="32" t="str">
        <f>'Question Bank'!F5</f>
        <v>Confirm the governing mandate, agreed purpose or approved objective.</v>
      </c>
      <c r="J5" s="33" t="str">
        <f>'Question Bank'!G5</f>
        <v>Clarify what the entity or initiative is expected to achieve before setting strategy.</v>
      </c>
    </row>
    <row r="6" spans="1:10" ht="42" customHeight="1">
      <c r="A6" s="27" t="str">
        <f>'Question Bank'!A6</f>
        <v>CORE-02</v>
      </c>
      <c r="B6" s="27" t="str">
        <f>'Question Bank'!B6</f>
        <v>Core</v>
      </c>
      <c r="C6" s="27" t="str">
        <f>'Question Bank'!D6</f>
        <v>Governance and accountability</v>
      </c>
      <c r="D6" s="27" t="str">
        <f>'Question Bank'!E6</f>
        <v>Are decision rights, responsibilities and accountability clearly assigned?</v>
      </c>
      <c r="E6" s="30"/>
      <c r="F6" s="31"/>
      <c r="G6" s="31" t="s">
        <v>64</v>
      </c>
      <c r="H6" s="30"/>
      <c r="I6" s="32" t="str">
        <f>'Question Bank'!F6</f>
        <v>Confirm who decides, who delivers and who reports.</v>
      </c>
      <c r="J6" s="33" t="str">
        <f>'Question Bank'!G6</f>
        <v>Unclear accountability will weaken implementation even where resources exist.</v>
      </c>
    </row>
    <row r="7" spans="1:10" ht="42" customHeight="1">
      <c r="A7" s="27" t="str">
        <f>'Question Bank'!A7</f>
        <v>CORE-03</v>
      </c>
      <c r="B7" s="27" t="str">
        <f>'Question Bank'!B7</f>
        <v>Core</v>
      </c>
      <c r="C7" s="27" t="str">
        <f>'Question Bank'!D7</f>
        <v>Leadership</v>
      </c>
      <c r="D7" s="27" t="str">
        <f>'Question Bank'!E7</f>
        <v>Is there sufficient leadership or sponsorship to make decisions and remove barriers?</v>
      </c>
      <c r="E7" s="30"/>
      <c r="F7" s="31"/>
      <c r="G7" s="31" t="s">
        <v>64</v>
      </c>
      <c r="H7" s="30"/>
      <c r="I7" s="32" t="str">
        <f>'Question Bank'!F7</f>
        <v>Identify the accountable leader or sponsor and confirm authority.</v>
      </c>
      <c r="J7" s="33" t="str">
        <f>'Question Bank'!G7</f>
        <v>A credible decision-maker or sponsor is needed to move issues that sit outside operational control.</v>
      </c>
    </row>
    <row r="8" spans="1:10" ht="42" customHeight="1">
      <c r="A8" s="27" t="str">
        <f>'Question Bank'!A8</f>
        <v>CORE-04</v>
      </c>
      <c r="B8" s="27" t="str">
        <f>'Question Bank'!B8</f>
        <v>Core</v>
      </c>
      <c r="C8" s="27" t="str">
        <f>'Question Bank'!D8</f>
        <v>People and capability</v>
      </c>
      <c r="D8" s="27" t="str">
        <f>'Question Bank'!E8</f>
        <v>Are enough people with the required skills and capacity available?</v>
      </c>
      <c r="E8" s="30"/>
      <c r="F8" s="31"/>
      <c r="G8" s="31" t="s">
        <v>64</v>
      </c>
      <c r="H8" s="30"/>
      <c r="I8" s="32" t="str">
        <f>'Question Bank'!F8</f>
        <v>Identify the minimum roles and the most important capability gaps.</v>
      </c>
      <c r="J8" s="33" t="str">
        <f>'Question Bank'!G8</f>
        <v>People and capability must match the minimum operating model.</v>
      </c>
    </row>
    <row r="9" spans="1:10" ht="42" customHeight="1">
      <c r="A9" s="27" t="str">
        <f>'Question Bank'!A9</f>
        <v>CORE-05</v>
      </c>
      <c r="B9" s="27" t="str">
        <f>'Question Bank'!B9</f>
        <v>Core</v>
      </c>
      <c r="C9" s="27" t="str">
        <f>'Question Bank'!D9</f>
        <v>Resources and finance</v>
      </c>
      <c r="D9" s="27" t="str">
        <f>'Question Bank'!E9</f>
        <v>Are the minimum resources and funding needs understood and realistically available?</v>
      </c>
      <c r="E9" s="30"/>
      <c r="F9" s="31"/>
      <c r="G9" s="31" t="s">
        <v>64</v>
      </c>
      <c r="H9" s="30"/>
      <c r="I9" s="32" t="str">
        <f>'Question Bank'!F9</f>
        <v>Confirm essential costs, available resources and the immediate funding gap.</v>
      </c>
      <c r="J9" s="33" t="str">
        <f>'Question Bank'!G9</f>
        <v>Strategy should distinguish essential resources from desirable additions.</v>
      </c>
    </row>
    <row r="10" spans="1:10" ht="42" customHeight="1">
      <c r="A10" s="27" t="str">
        <f>'Question Bank'!A10</f>
        <v>CORE-06</v>
      </c>
      <c r="B10" s="27" t="str">
        <f>'Question Bank'!B10</f>
        <v>Core</v>
      </c>
      <c r="C10" s="27" t="str">
        <f>'Question Bank'!D10</f>
        <v>Operations and systems</v>
      </c>
      <c r="D10" s="27" t="str">
        <f>'Question Bank'!E10</f>
        <v>Are the essential operating processes, records and controls workable?</v>
      </c>
      <c r="E10" s="30"/>
      <c r="F10" s="31"/>
      <c r="G10" s="31" t="s">
        <v>64</v>
      </c>
      <c r="H10" s="30"/>
      <c r="I10" s="32" t="str">
        <f>'Question Bank'!F10</f>
        <v>Identify the small number of processes and records required for reliable delivery.</v>
      </c>
      <c r="J10" s="33" t="str">
        <f>'Question Bank'!G10</f>
        <v>Only essential systems should be introduced first; unnecessary administration should be avoided.</v>
      </c>
    </row>
    <row r="11" spans="1:10" ht="42" customHeight="1">
      <c r="A11" s="27" t="str">
        <f>'Question Bank'!A11</f>
        <v>CORE-07</v>
      </c>
      <c r="B11" s="27" t="str">
        <f>'Question Bank'!B11</f>
        <v>Core</v>
      </c>
      <c r="C11" s="27" t="str">
        <f>'Question Bank'!D11</f>
        <v>Stakeholders and legitimacy</v>
      </c>
      <c r="D11" s="27" t="str">
        <f>'Question Bank'!E11</f>
        <v>Are the key stakeholders sufficiently engaged, represented and supportive?</v>
      </c>
      <c r="E11" s="30"/>
      <c r="F11" s="31"/>
      <c r="G11" s="31" t="s">
        <v>64</v>
      </c>
      <c r="H11" s="30"/>
      <c r="I11" s="32" t="str">
        <f>'Question Bank'!F11</f>
        <v>Map the stakeholders whose support, permission or participation is essential.</v>
      </c>
      <c r="J11" s="33" t="str">
        <f>'Question Bank'!G11</f>
        <v>Stakeholder legitimacy can enable or block implementation regardless of technical quality.</v>
      </c>
    </row>
    <row r="12" spans="1:10" ht="42" customHeight="1">
      <c r="A12" s="27" t="str">
        <f>'Question Bank'!A12</f>
        <v>CORE-08</v>
      </c>
      <c r="B12" s="27" t="str">
        <f>'Question Bank'!B12</f>
        <v>Core</v>
      </c>
      <c r="C12" s="27" t="str">
        <f>'Question Bank'!D12</f>
        <v>Demand and service need</v>
      </c>
      <c r="D12" s="27" t="str">
        <f>'Question Bank'!E12</f>
        <v>Is the need or demand for the service, programme or activity sufficiently understood?</v>
      </c>
      <c r="E12" s="30"/>
      <c r="F12" s="31"/>
      <c r="G12" s="31" t="s">
        <v>64</v>
      </c>
      <c r="H12" s="30"/>
      <c r="I12" s="32" t="str">
        <f>'Question Bank'!F12</f>
        <v>Verify demand using the simplest credible evidence available.</v>
      </c>
      <c r="J12" s="33" t="str">
        <f>'Question Bank'!G12</f>
        <v>Programme and resource choices should be based on demonstrated need rather than assumption.</v>
      </c>
    </row>
    <row r="13" spans="1:10" ht="42" customHeight="1">
      <c r="A13" s="27" t="str">
        <f>'Question Bank'!A13</f>
        <v>CORE-09</v>
      </c>
      <c r="B13" s="27" t="str">
        <f>'Question Bank'!B13</f>
        <v>Core</v>
      </c>
      <c r="C13" s="27" t="str">
        <f>'Question Bank'!D13</f>
        <v>Risk and compliance</v>
      </c>
      <c r="D13" s="27" t="str">
        <f>'Question Bank'!E13</f>
        <v>Are the major legal, safety, integrity and compliance risks understood and controlled?</v>
      </c>
      <c r="E13" s="30"/>
      <c r="F13" s="31"/>
      <c r="G13" s="31" t="s">
        <v>64</v>
      </c>
      <c r="H13" s="30"/>
      <c r="I13" s="32" t="str">
        <f>'Question Bank'!F13</f>
        <v>Create one short register of non-negotiable approvals and high-consequence risks.</v>
      </c>
      <c r="J13" s="33" t="str">
        <f>'Question Bank'!G13</f>
        <v>Critical risks should be treated as implementation gates rather than ordinary improvement actions.</v>
      </c>
    </row>
    <row r="14" spans="1:10" ht="42" customHeight="1">
      <c r="A14" s="27" t="str">
        <f>'Question Bank'!A14</f>
        <v>CORE-10</v>
      </c>
      <c r="B14" s="27" t="str">
        <f>'Question Bank'!B14</f>
        <v>Core</v>
      </c>
      <c r="C14" s="27" t="str">
        <f>'Question Bank'!D14</f>
        <v>Evidence and learning</v>
      </c>
      <c r="D14" s="27" t="str">
        <f>'Question Bank'!E14</f>
        <v>Is enough reliable information available to monitor performance and make decisions?</v>
      </c>
      <c r="E14" s="30"/>
      <c r="F14" s="31"/>
      <c r="G14" s="31" t="s">
        <v>64</v>
      </c>
      <c r="H14" s="30"/>
      <c r="I14" s="32" t="str">
        <f>'Question Bank'!F14</f>
        <v>Identify the few measures that will show whether the situation is improving.</v>
      </c>
      <c r="J14" s="33" t="str">
        <f>'Question Bank'!G14</f>
        <v>Data collection should be proportionate and directly linked to decisions.</v>
      </c>
    </row>
    <row r="15" spans="1:10" ht="42" customHeight="1">
      <c r="A15" s="27" t="str">
        <f>INDEX('Question Bank'!$A$15:$A$84,INDEX('Question Bank'!$N$5:$N$11,MATCH(HOME!$B$13,'Question Bank'!$M$5:$M$11,0))+0)</f>
        <v>PRG-01</v>
      </c>
      <c r="B15" s="27" t="str">
        <f>INDEX('Question Bank'!$B$15:$B$84,INDEX('Question Bank'!$N$5:$N$11,MATCH(HOME!$B$13,'Question Bank'!$M$5:$M$11,0))+0)</f>
        <v>Context</v>
      </c>
      <c r="C15" s="27" t="str">
        <f>INDEX('Question Bank'!$D$15:$D$84,INDEX('Question Bank'!$N$5:$N$11,MATCH(HOME!$B$13,'Question Bank'!$M$5:$M$11,0))+0)</f>
        <v>Outcomes and target group</v>
      </c>
      <c r="D15" s="27" t="str">
        <f>INDEX('Question Bank'!$E$15:$E$84,INDEX('Question Bank'!$N$5:$N$11,MATCH(HOME!$B$13,'Question Bank'!$M$5:$M$11,0))+0)</f>
        <v>Are the intended outcomes and target participants clearly defined?</v>
      </c>
      <c r="E15" s="30"/>
      <c r="F15" s="31"/>
      <c r="G15" s="31" t="s">
        <v>64</v>
      </c>
      <c r="H15" s="30"/>
      <c r="I15" s="32" t="str">
        <f>INDEX('Question Bank'!$F$15:$F$84,INDEX('Question Bank'!$N$5:$N$11,MATCH(HOME!$B$13,'Question Bank'!$M$5:$M$11,0))+0)</f>
        <v>Confirm who the programme is for and what should change as a result.</v>
      </c>
      <c r="J15" s="33" t="str">
        <f>INDEX('Question Bank'!$G$15:$G$84,INDEX('Question Bank'!$N$5:$N$11,MATCH(HOME!$B$13,'Question Bank'!$M$5:$M$11,0))+0)</f>
        <v>Delivery and evaluation should be organised around a small number of clear outcomes.</v>
      </c>
    </row>
    <row r="16" spans="1:10" ht="42" customHeight="1">
      <c r="A16" s="27" t="str">
        <f>INDEX('Question Bank'!$A$15:$A$84,INDEX('Question Bank'!$N$5:$N$11,MATCH(HOME!$B$13,'Question Bank'!$M$5:$M$11,0))+1)</f>
        <v>PRG-02</v>
      </c>
      <c r="B16" s="27" t="str">
        <f>INDEX('Question Bank'!$B$15:$B$84,INDEX('Question Bank'!$N$5:$N$11,MATCH(HOME!$B$13,'Question Bank'!$M$5:$M$11,0))+1)</f>
        <v>Context</v>
      </c>
      <c r="C16" s="27" t="str">
        <f>INDEX('Question Bank'!$D$15:$D$84,INDEX('Question Bank'!$N$5:$N$11,MATCH(HOME!$B$13,'Question Bank'!$M$5:$M$11,0))+1)</f>
        <v>Delivery model</v>
      </c>
      <c r="D16" s="27" t="str">
        <f>INDEX('Question Bank'!$E$15:$E$84,INDEX('Question Bank'!$N$5:$N$11,MATCH(HOME!$B$13,'Question Bank'!$M$5:$M$11,0))+1)</f>
        <v>Is the delivery model practical for the available time, locations and participants?</v>
      </c>
      <c r="E16" s="30"/>
      <c r="F16" s="31"/>
      <c r="G16" s="31" t="s">
        <v>64</v>
      </c>
      <c r="H16" s="30"/>
      <c r="I16" s="32" t="str">
        <f>INDEX('Question Bank'!$F$15:$F$84,INDEX('Question Bank'!$N$5:$N$11,MATCH(HOME!$B$13,'Question Bank'!$M$5:$M$11,0))+1)</f>
        <v>Review frequency, duration, locations and delivery method.</v>
      </c>
      <c r="J16" s="33" t="str">
        <f>INDEX('Question Bank'!$G$15:$G$84,INDEX('Question Bank'!$N$5:$N$11,MATCH(HOME!$B$13,'Question Bank'!$M$5:$M$11,0))+1)</f>
        <v>A realistic delivery model is more important than an ambitious but unworkable design.</v>
      </c>
    </row>
    <row r="17" spans="1:10" ht="42" customHeight="1">
      <c r="A17" s="27" t="str">
        <f>INDEX('Question Bank'!$A$15:$A$84,INDEX('Question Bank'!$N$5:$N$11,MATCH(HOME!$B$13,'Question Bank'!$M$5:$M$11,0))+2)</f>
        <v>PRG-03</v>
      </c>
      <c r="B17" s="27" t="str">
        <f>INDEX('Question Bank'!$B$15:$B$84,INDEX('Question Bank'!$N$5:$N$11,MATCH(HOME!$B$13,'Question Bank'!$M$5:$M$11,0))+2)</f>
        <v>Context</v>
      </c>
      <c r="C17" s="27" t="str">
        <f>INDEX('Question Bank'!$D$15:$D$84,INDEX('Question Bank'!$N$5:$N$11,MATCH(HOME!$B$13,'Question Bank'!$M$5:$M$11,0))+2)</f>
        <v>Reach and participation</v>
      </c>
      <c r="D17" s="27" t="str">
        <f>INDEX('Question Bank'!$E$15:$E$84,INDEX('Question Bank'!$N$5:$N$11,MATCH(HOME!$B$13,'Question Bank'!$M$5:$M$11,0))+2)</f>
        <v>Is the programme reaching the intended number and type of participants?</v>
      </c>
      <c r="E17" s="30"/>
      <c r="F17" s="31"/>
      <c r="G17" s="31" t="s">
        <v>64</v>
      </c>
      <c r="H17" s="30"/>
      <c r="I17" s="32" t="str">
        <f>INDEX('Question Bank'!$F$15:$F$84,INDEX('Question Bank'!$N$5:$N$11,MATCH(HOME!$B$13,'Question Bank'!$M$5:$M$11,0))+2)</f>
        <v>Compare target and actual participation and identify access barriers.</v>
      </c>
      <c r="J17" s="33" t="str">
        <f>INDEX('Question Bank'!$G$15:$G$84,INDEX('Question Bank'!$N$5:$N$11,MATCH(HOME!$B$13,'Question Bank'!$M$5:$M$11,0))+2)</f>
        <v>Low reach or the wrong participant mix should trigger redesign before expansion.</v>
      </c>
    </row>
    <row r="18" spans="1:10" ht="42" customHeight="1">
      <c r="A18" s="27" t="str">
        <f>INDEX('Question Bank'!$A$15:$A$84,INDEX('Question Bank'!$N$5:$N$11,MATCH(HOME!$B$13,'Question Bank'!$M$5:$M$11,0))+3)</f>
        <v>PRG-04</v>
      </c>
      <c r="B18" s="27" t="str">
        <f>INDEX('Question Bank'!$B$15:$B$84,INDEX('Question Bank'!$N$5:$N$11,MATCH(HOME!$B$13,'Question Bank'!$M$5:$M$11,0))+3)</f>
        <v>Context</v>
      </c>
      <c r="C18" s="27" t="str">
        <f>INDEX('Question Bank'!$D$15:$D$84,INDEX('Question Bank'!$N$5:$N$11,MATCH(HOME!$B$13,'Question Bank'!$M$5:$M$11,0))+3)</f>
        <v>Delivery workforce</v>
      </c>
      <c r="D18" s="27" t="str">
        <f>INDEX('Question Bank'!$E$15:$E$84,INDEX('Question Bank'!$N$5:$N$11,MATCH(HOME!$B$13,'Question Bank'!$M$5:$M$11,0))+3)</f>
        <v>Are enough capable staff, coaches or facilitators available?</v>
      </c>
      <c r="E18" s="30"/>
      <c r="F18" s="31"/>
      <c r="G18" s="31" t="s">
        <v>64</v>
      </c>
      <c r="H18" s="30"/>
      <c r="I18" s="32" t="str">
        <f>INDEX('Question Bank'!$F$15:$F$84,INDEX('Question Bank'!$N$5:$N$11,MATCH(HOME!$B$13,'Question Bank'!$M$5:$M$11,0))+3)</f>
        <v>Confirm roles, workload, technical capability and supervision.</v>
      </c>
      <c r="J18" s="33" t="str">
        <f>INDEX('Question Bank'!$G$15:$G$84,INDEX('Question Bank'!$N$5:$N$11,MATCH(HOME!$B$13,'Question Bank'!$M$5:$M$11,0))+3)</f>
        <v>Programme scale should reflect the real delivery workforce.</v>
      </c>
    </row>
    <row r="19" spans="1:10" ht="42" customHeight="1">
      <c r="A19" s="27" t="str">
        <f>INDEX('Question Bank'!$A$15:$A$84,INDEX('Question Bank'!$N$5:$N$11,MATCH(HOME!$B$13,'Question Bank'!$M$5:$M$11,0))+4)</f>
        <v>PRG-05</v>
      </c>
      <c r="B19" s="27" t="str">
        <f>INDEX('Question Bank'!$B$15:$B$84,INDEX('Question Bank'!$N$5:$N$11,MATCH(HOME!$B$13,'Question Bank'!$M$5:$M$11,0))+4)</f>
        <v>Context</v>
      </c>
      <c r="C19" s="27" t="str">
        <f>INDEX('Question Bank'!$D$15:$D$84,INDEX('Question Bank'!$N$5:$N$11,MATCH(HOME!$B$13,'Question Bank'!$M$5:$M$11,0))+4)</f>
        <v>Venues and equipment</v>
      </c>
      <c r="D19" s="27" t="str">
        <f>INDEX('Question Bank'!$E$15:$E$84,INDEX('Question Bank'!$N$5:$N$11,MATCH(HOME!$B$13,'Question Bank'!$M$5:$M$11,0))+4)</f>
        <v>Are venues and equipment adequate, safe and accessible for delivery?</v>
      </c>
      <c r="E19" s="30"/>
      <c r="F19" s="31"/>
      <c r="G19" s="31" t="s">
        <v>64</v>
      </c>
      <c r="H19" s="30"/>
      <c r="I19" s="32" t="str">
        <f>INDEX('Question Bank'!$F$15:$F$84,INDEX('Question Bank'!$N$5:$N$11,MATCH(HOME!$B$13,'Question Bank'!$M$5:$M$11,0))+4)</f>
        <v>Check venue availability, equipment gaps and safety requirements.</v>
      </c>
      <c r="J19" s="33" t="str">
        <f>INDEX('Question Bank'!$G$15:$G$84,INDEX('Question Bank'!$N$5:$N$11,MATCH(HOME!$B$13,'Question Bank'!$M$5:$M$11,0))+4)</f>
        <v>Delivery quality depends on reliable access to essential physical resources.</v>
      </c>
    </row>
    <row r="20" spans="1:10" ht="42" customHeight="1">
      <c r="A20" s="27" t="str">
        <f>INDEX('Question Bank'!$A$15:$A$84,INDEX('Question Bank'!$N$5:$N$11,MATCH(HOME!$B$13,'Question Bank'!$M$5:$M$11,0))+5)</f>
        <v>PRG-06</v>
      </c>
      <c r="B20" s="27" t="str">
        <f>INDEX('Question Bank'!$B$15:$B$84,INDEX('Question Bank'!$N$5:$N$11,MATCH(HOME!$B$13,'Question Bank'!$M$5:$M$11,0))+5)</f>
        <v>Context</v>
      </c>
      <c r="C20" s="27" t="str">
        <f>INDEX('Question Bank'!$D$15:$D$84,INDEX('Question Bank'!$N$5:$N$11,MATCH(HOME!$B$13,'Question Bank'!$M$5:$M$11,0))+5)</f>
        <v>Budget and cost</v>
      </c>
      <c r="D20" s="27" t="str">
        <f>INDEX('Question Bank'!$E$15:$E$84,INDEX('Question Bank'!$N$5:$N$11,MATCH(HOME!$B$13,'Question Bank'!$M$5:$M$11,0))+5)</f>
        <v>Is the programme affordable and are the major costs understood?</v>
      </c>
      <c r="E20" s="30"/>
      <c r="F20" s="31"/>
      <c r="G20" s="31" t="s">
        <v>64</v>
      </c>
      <c r="H20" s="30"/>
      <c r="I20" s="32" t="str">
        <f>INDEX('Question Bank'!$F$15:$F$84,INDEX('Question Bank'!$N$5:$N$11,MATCH(HOME!$B$13,'Question Bank'!$M$5:$M$11,0))+5)</f>
        <v>Compare essential costs with confirmed funding and in-kind support.</v>
      </c>
      <c r="J20" s="33" t="str">
        <f>INDEX('Question Bank'!$G$15:$G$84,INDEX('Question Bank'!$N$5:$N$11,MATCH(HOME!$B$13,'Question Bank'!$M$5:$M$11,0))+5)</f>
        <v>A minimum viable delivery model should be clear before adding optional costs.</v>
      </c>
    </row>
    <row r="21" spans="1:10" ht="42" customHeight="1">
      <c r="A21" s="27" t="str">
        <f>INDEX('Question Bank'!$A$15:$A$84,INDEX('Question Bank'!$N$5:$N$11,MATCH(HOME!$B$13,'Question Bank'!$M$5:$M$11,0))+6)</f>
        <v>PRG-07</v>
      </c>
      <c r="B21" s="27" t="str">
        <f>INDEX('Question Bank'!$B$15:$B$84,INDEX('Question Bank'!$N$5:$N$11,MATCH(HOME!$B$13,'Question Bank'!$M$5:$M$11,0))+6)</f>
        <v>Context</v>
      </c>
      <c r="C21" s="27" t="str">
        <f>INDEX('Question Bank'!$D$15:$D$84,INDEX('Question Bank'!$N$5:$N$11,MATCH(HOME!$B$13,'Question Bank'!$M$5:$M$11,0))+6)</f>
        <v>Partners</v>
      </c>
      <c r="D21" s="27" t="str">
        <f>INDEX('Question Bank'!$E$15:$E$84,INDEX('Question Bank'!$N$5:$N$11,MATCH(HOME!$B$13,'Question Bank'!$M$5:$M$11,0))+6)</f>
        <v>Are the right organisations contributing participants, expertise, venues or funding?</v>
      </c>
      <c r="E21" s="30"/>
      <c r="F21" s="31"/>
      <c r="G21" s="31" t="s">
        <v>64</v>
      </c>
      <c r="H21" s="30"/>
      <c r="I21" s="32" t="str">
        <f>INDEX('Question Bank'!$F$15:$F$84,INDEX('Question Bank'!$N$5:$N$11,MATCH(HOME!$B$13,'Question Bank'!$M$5:$M$11,0))+6)</f>
        <v>Clarify partner roles and commitments.</v>
      </c>
      <c r="J21" s="33" t="str">
        <f>INDEX('Question Bank'!$G$15:$G$84,INDEX('Question Bank'!$N$5:$N$11,MATCH(HOME!$B$13,'Question Bank'!$M$5:$M$11,0))+6)</f>
        <v>Partnerships should reduce delivery gaps rather than create coordination burden.</v>
      </c>
    </row>
    <row r="22" spans="1:10" ht="42" customHeight="1">
      <c r="A22" s="27" t="str">
        <f>INDEX('Question Bank'!$A$15:$A$84,INDEX('Question Bank'!$N$5:$N$11,MATCH(HOME!$B$13,'Question Bank'!$M$5:$M$11,0))+7)</f>
        <v>PRG-08</v>
      </c>
      <c r="B22" s="27" t="str">
        <f>INDEX('Question Bank'!$B$15:$B$84,INDEX('Question Bank'!$N$5:$N$11,MATCH(HOME!$B$13,'Question Bank'!$M$5:$M$11,0))+7)</f>
        <v>Context</v>
      </c>
      <c r="C22" s="27" t="str">
        <f>INDEX('Question Bank'!$D$15:$D$84,INDEX('Question Bank'!$N$5:$N$11,MATCH(HOME!$B$13,'Question Bank'!$M$5:$M$11,0))+7)</f>
        <v>Inclusion and safeguarding</v>
      </c>
      <c r="D22" s="27" t="str">
        <f>INDEX('Question Bank'!$E$15:$E$84,INDEX('Question Bank'!$N$5:$N$11,MATCH(HOME!$B$13,'Question Bank'!$M$5:$M$11,0))+7)</f>
        <v>Is participation safe, inclusive and appropriate for the target group?</v>
      </c>
      <c r="E22" s="30"/>
      <c r="F22" s="31"/>
      <c r="G22" s="31" t="s">
        <v>64</v>
      </c>
      <c r="H22" s="30"/>
      <c r="I22" s="32" t="str">
        <f>INDEX('Question Bank'!$F$15:$F$84,INDEX('Question Bank'!$N$5:$N$11,MATCH(HOME!$B$13,'Question Bank'!$M$5:$M$11,0))+7)</f>
        <v>Check safeguarding, accessibility, gender and cultural barriers.</v>
      </c>
      <c r="J22" s="33" t="str">
        <f>INDEX('Question Bank'!$G$15:$G$84,INDEX('Question Bank'!$N$5:$N$11,MATCH(HOME!$B$13,'Question Bank'!$M$5:$M$11,0))+7)</f>
        <v>Participation outcomes are weakened when access or safety barriers are ignored.</v>
      </c>
    </row>
    <row r="23" spans="1:10" ht="42" customHeight="1">
      <c r="A23" s="27" t="str">
        <f>INDEX('Question Bank'!$A$15:$A$84,INDEX('Question Bank'!$N$5:$N$11,MATCH(HOME!$B$13,'Question Bank'!$M$5:$M$11,0))+8)</f>
        <v>PRG-09</v>
      </c>
      <c r="B23" s="27" t="str">
        <f>INDEX('Question Bank'!$B$15:$B$84,INDEX('Question Bank'!$N$5:$N$11,MATCH(HOME!$B$13,'Question Bank'!$M$5:$M$11,0))+8)</f>
        <v>Context</v>
      </c>
      <c r="C23" s="27" t="str">
        <f>INDEX('Question Bank'!$D$15:$D$84,INDEX('Question Bank'!$N$5:$N$11,MATCH(HOME!$B$13,'Question Bank'!$M$5:$M$11,0))+8)</f>
        <v>Monitoring and evaluation</v>
      </c>
      <c r="D23" s="27" t="str">
        <f>INDEX('Question Bank'!$E$15:$E$84,INDEX('Question Bank'!$N$5:$N$11,MATCH(HOME!$B$13,'Question Bank'!$M$5:$M$11,0))+8)</f>
        <v>Are outputs and outcomes being measured simply and consistently?</v>
      </c>
      <c r="E23" s="30"/>
      <c r="F23" s="31"/>
      <c r="G23" s="31" t="s">
        <v>64</v>
      </c>
      <c r="H23" s="30"/>
      <c r="I23" s="32" t="str">
        <f>INDEX('Question Bank'!$F$15:$F$84,INDEX('Question Bank'!$N$5:$N$11,MATCH(HOME!$B$13,'Question Bank'!$M$5:$M$11,0))+8)</f>
        <v>Select a small set of measures and establish baseline and review points.</v>
      </c>
      <c r="J23" s="33" t="str">
        <f>INDEX('Question Bank'!$G$15:$G$84,INDEX('Question Bank'!$N$5:$N$11,MATCH(HOME!$B$13,'Question Bank'!$M$5:$M$11,0))+8)</f>
        <v>Monitoring should support decisions, not become a separate administrative project.</v>
      </c>
    </row>
    <row r="24" spans="1:10" ht="42" customHeight="1">
      <c r="A24" s="27" t="str">
        <f>INDEX('Question Bank'!$A$15:$A$84,INDEX('Question Bank'!$N$5:$N$11,MATCH(HOME!$B$13,'Question Bank'!$M$5:$M$11,0))+9)</f>
        <v>PRG-10</v>
      </c>
      <c r="B24" s="27" t="str">
        <f>INDEX('Question Bank'!$B$15:$B$84,INDEX('Question Bank'!$N$5:$N$11,MATCH(HOME!$B$13,'Question Bank'!$M$5:$M$11,0))+9)</f>
        <v>Context</v>
      </c>
      <c r="C24" s="27" t="str">
        <f>INDEX('Question Bank'!$D$15:$D$84,INDEX('Question Bank'!$N$5:$N$11,MATCH(HOME!$B$13,'Question Bank'!$M$5:$M$11,0))+9)</f>
        <v>Sustainability and scale</v>
      </c>
      <c r="D24" s="27" t="str">
        <f>INDEX('Question Bank'!$E$15:$E$84,INDEX('Question Bank'!$N$5:$N$11,MATCH(HOME!$B$13,'Question Bank'!$M$5:$M$11,0))+9)</f>
        <v>Is there a realistic pathway to continue, improve or scale the programme?</v>
      </c>
      <c r="E24" s="30"/>
      <c r="F24" s="31"/>
      <c r="G24" s="31" t="s">
        <v>64</v>
      </c>
      <c r="H24" s="30"/>
      <c r="I24" s="32" t="str">
        <f>INDEX('Question Bank'!$F$15:$F$84,INDEX('Question Bank'!$N$5:$N$11,MATCH(HOME!$B$13,'Question Bank'!$M$5:$M$11,0))+9)</f>
        <v>Identify what must be sustained and what evidence would justify expansion.</v>
      </c>
      <c r="J24" s="33" t="str">
        <f>INDEX('Question Bank'!$G$15:$G$84,INDEX('Question Bank'!$N$5:$N$11,MATCH(HOME!$B$13,'Question Bank'!$M$5:$M$11,0))+9)</f>
        <v>Scale should follow demonstrated value and delivery capacity.</v>
      </c>
    </row>
    <row r="25" spans="1:10" ht="42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</row>
    <row r="26" spans="1:10" ht="42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</row>
    <row r="27" spans="1:10" ht="42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</row>
  </sheetData>
  <conditionalFormatting sqref="F5:F16">
    <cfRule type="expression" dxfId="6" priority="1">
      <formula>OR($F5="Weak",$F5="Critical / absent")</formula>
    </cfRule>
    <cfRule type="expression" dxfId="5" priority="2">
      <formula>$F5="Developing"</formula>
    </cfRule>
  </conditionalFormatting>
  <conditionalFormatting sqref="F5:F24">
    <cfRule type="expression" dxfId="4" priority="5">
      <formula>OR($F5="Critical",$F5="Weak")</formula>
    </cfRule>
    <cfRule type="expression" dxfId="3" priority="6">
      <formula>$F5="Developing"</formula>
    </cfRule>
    <cfRule type="expression" dxfId="2" priority="7">
      <formula>OR($F5="Strong",$F5="Adequate")</formula>
    </cfRule>
  </conditionalFormatting>
  <conditionalFormatting sqref="F17:F24">
    <cfRule type="expression" dxfId="1" priority="3">
      <formula>OR($F17="Challenging",$F17="Highly challenging")</formula>
    </cfRule>
    <cfRule type="expression" dxfId="0" priority="4">
      <formula>OR($F17="Supportive",$F17="Highly supportive")</formula>
    </cfRule>
  </conditionalFormatting>
  <dataValidations count="4">
    <dataValidation type="list" sqref="F5:F12" xr:uid="{00000000-0002-0000-0100-000000000000}">
      <formula1>"Strong,Adequate,Developing,Weak,Critical / absent,Not assessed"</formula1>
    </dataValidation>
    <dataValidation type="list" sqref="F13:F24" xr:uid="{00000000-0002-0000-0100-000001000000}">
      <formula1>"Highly supportive,Supportive,Mixed,Challenging,Highly challenging,Unknown"</formula1>
    </dataValidation>
    <dataValidation type="list" sqref="G5:G24" xr:uid="{00000000-0002-0000-0100-000002000000}">
      <formula1>"High,Medium,Low,Unverified"</formula1>
    </dataValidation>
    <dataValidation type="list" sqref="F5:F24" xr:uid="{00000000-0002-0000-0100-000003000000}">
      <formula1>"Strong,Adequate,Developing,Weak,Critical,Unknown"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H5" sqref="H5"/>
    </sheetView>
  </sheetViews>
  <sheetFormatPr defaultRowHeight="14.25"/>
  <cols>
    <col min="1" max="1" width="10" customWidth="1"/>
    <col min="2" max="2" width="20" customWidth="1"/>
    <col min="3" max="3" width="38" customWidth="1"/>
    <col min="4" max="4" width="28.5" customWidth="1"/>
    <col min="5" max="5" width="10.25" customWidth="1"/>
    <col min="6" max="6" width="17.75" customWidth="1"/>
    <col min="7" max="7" width="15" customWidth="1"/>
    <col min="8" max="8" width="40" customWidth="1"/>
  </cols>
  <sheetData>
    <row r="1" spans="1:8" ht="20.25">
      <c r="A1" s="90" t="s">
        <v>84</v>
      </c>
      <c r="B1" s="37"/>
      <c r="C1" s="37"/>
      <c r="D1" s="37"/>
      <c r="E1" s="37"/>
      <c r="F1" s="37"/>
      <c r="G1" s="37"/>
      <c r="H1" s="37"/>
    </row>
    <row r="2" spans="1:8" ht="16.5" customHeight="1">
      <c r="A2" s="91" t="str">
        <f>"Optional depth for "&amp;HOME!$B$13&amp;". Enter only what is known or easy to collect. If context changes, review the yellow baseline/source/quality cells."</f>
        <v>Optional depth for Sport Programme / Project. Enter only what is known or easy to collect. If context changes, review the yellow baseline/source/quality cells.</v>
      </c>
      <c r="B2" s="38"/>
      <c r="C2" s="38"/>
      <c r="D2" s="38"/>
      <c r="E2" s="38"/>
      <c r="F2" s="38"/>
      <c r="G2" s="38"/>
      <c r="H2" s="38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 s="93" customFormat="1" ht="36" customHeight="1">
      <c r="A4" s="92" t="s">
        <v>75</v>
      </c>
      <c r="B4" s="92" t="s">
        <v>85</v>
      </c>
      <c r="C4" s="92" t="s">
        <v>86</v>
      </c>
      <c r="D4" s="92" t="s">
        <v>87</v>
      </c>
      <c r="E4" s="92" t="s">
        <v>88</v>
      </c>
      <c r="F4" s="92" t="s">
        <v>89</v>
      </c>
      <c r="G4" s="92" t="s">
        <v>90</v>
      </c>
      <c r="H4" s="92" t="s">
        <v>91</v>
      </c>
    </row>
    <row r="5" spans="1:8" s="9" customFormat="1" ht="25.5" customHeight="1">
      <c r="A5" s="34" t="str">
        <f>INDEX('Data Bank'!$A$5:$A$74,INDEX('Data Bank'!$J$5:$J$11,MATCH(HOME!$B$13,'Data Bank'!$I$5:$I$11,0))+0)</f>
        <v>PD-01</v>
      </c>
      <c r="B5" s="35" t="str">
        <f>INDEX('Data Bank'!$C$5:$C$74,INDEX('Data Bank'!$J$5:$J$11,MATCH(HOME!$B$13,'Data Bank'!$I$5:$I$11,0))+0)</f>
        <v>Reach</v>
      </c>
      <c r="C5" s="35" t="str">
        <f>INDEX('Data Bank'!$D$5:$D$74,INDEX('Data Bank'!$J$5:$J$11,MATCH(HOME!$B$13,'Data Bank'!$I$5:$I$11,0))+0)</f>
        <v>Target participants</v>
      </c>
      <c r="D5" s="39"/>
      <c r="E5" s="35" t="str">
        <f>INDEX('Data Bank'!$E$5:$E$74,INDEX('Data Bank'!$J$5:$J$11,MATCH(HOME!$B$13,'Data Bank'!$I$5:$I$11,0))+0)</f>
        <v>Number</v>
      </c>
      <c r="F5" s="40"/>
      <c r="G5" s="40" t="s">
        <v>92</v>
      </c>
      <c r="H5" s="41" t="str">
        <f>INDEX('Data Bank'!$F$5:$F$74,INDEX('Data Bank'!$J$5:$J$11,MATCH(HOME!$B$13,'Data Bank'!$I$5:$I$11,0))+0)</f>
        <v>Confirm current approved target.</v>
      </c>
    </row>
    <row r="6" spans="1:8" s="9" customFormat="1" ht="25.5" customHeight="1">
      <c r="A6" s="34" t="str">
        <f>INDEX('Data Bank'!$A$5:$A$74,INDEX('Data Bank'!$J$5:$J$11,MATCH(HOME!$B$13,'Data Bank'!$I$5:$I$11,0))+1)</f>
        <v>PD-02</v>
      </c>
      <c r="B6" s="35" t="str">
        <f>INDEX('Data Bank'!$C$5:$C$74,INDEX('Data Bank'!$J$5:$J$11,MATCH(HOME!$B$13,'Data Bank'!$I$5:$I$11,0))+1)</f>
        <v>Reach</v>
      </c>
      <c r="C6" s="35" t="str">
        <f>INDEX('Data Bank'!$D$5:$D$74,INDEX('Data Bank'!$J$5:$J$11,MATCH(HOME!$B$13,'Data Bank'!$I$5:$I$11,0))+1)</f>
        <v>Participants enrolled / reached</v>
      </c>
      <c r="D6" s="39"/>
      <c r="E6" s="35" t="str">
        <f>INDEX('Data Bank'!$E$5:$E$74,INDEX('Data Bank'!$J$5:$J$11,MATCH(HOME!$B$13,'Data Bank'!$I$5:$I$11,0))+1)</f>
        <v>Number</v>
      </c>
      <c r="F6" s="40"/>
      <c r="G6" s="40" t="s">
        <v>92</v>
      </c>
      <c r="H6" s="41" t="str">
        <f>INDEX('Data Bank'!$F$5:$F$74,INDEX('Data Bank'!$J$5:$J$11,MATCH(HOME!$B$13,'Data Bank'!$I$5:$I$11,0))+1)</f>
        <v>Maintain current participant register.</v>
      </c>
    </row>
    <row r="7" spans="1:8" s="9" customFormat="1" ht="25.5" customHeight="1">
      <c r="A7" s="34" t="str">
        <f>INDEX('Data Bank'!$A$5:$A$74,INDEX('Data Bank'!$J$5:$J$11,MATCH(HOME!$B$13,'Data Bank'!$I$5:$I$11,0))+2)</f>
        <v>PD-03</v>
      </c>
      <c r="B7" s="35" t="str">
        <f>INDEX('Data Bank'!$C$5:$C$74,INDEX('Data Bank'!$J$5:$J$11,MATCH(HOME!$B$13,'Data Bank'!$I$5:$I$11,0))+2)</f>
        <v>Delivery</v>
      </c>
      <c r="C7" s="35" t="str">
        <f>INDEX('Data Bank'!$D$5:$D$74,INDEX('Data Bank'!$J$5:$J$11,MATCH(HOME!$B$13,'Data Bank'!$I$5:$I$11,0))+2)</f>
        <v>Planned sessions / activities completed</v>
      </c>
      <c r="D7" s="39"/>
      <c r="E7" s="35" t="str">
        <f>INDEX('Data Bank'!$E$5:$E$74,INDEX('Data Bank'!$J$5:$J$11,MATCH(HOME!$B$13,'Data Bank'!$I$5:$I$11,0))+2)</f>
        <v>%</v>
      </c>
      <c r="F7" s="40"/>
      <c r="G7" s="40" t="s">
        <v>92</v>
      </c>
      <c r="H7" s="41" t="str">
        <f>INDEX('Data Bank'!$F$5:$F$74,INDEX('Data Bank'!$J$5:$J$11,MATCH(HOME!$B$13,'Data Bank'!$I$5:$I$11,0))+2)</f>
        <v>Compare planned and delivered sessions.</v>
      </c>
    </row>
    <row r="8" spans="1:8" s="9" customFormat="1" ht="25.5" customHeight="1">
      <c r="A8" s="34" t="str">
        <f>INDEX('Data Bank'!$A$5:$A$74,INDEX('Data Bank'!$J$5:$J$11,MATCH(HOME!$B$13,'Data Bank'!$I$5:$I$11,0))+3)</f>
        <v>PD-04</v>
      </c>
      <c r="B8" s="35" t="str">
        <f>INDEX('Data Bank'!$C$5:$C$74,INDEX('Data Bank'!$J$5:$J$11,MATCH(HOME!$B$13,'Data Bank'!$I$5:$I$11,0))+3)</f>
        <v>People</v>
      </c>
      <c r="C8" s="35" t="str">
        <f>INDEX('Data Bank'!$D$5:$D$74,INDEX('Data Bank'!$J$5:$J$11,MATCH(HOME!$B$13,'Data Bank'!$I$5:$I$11,0))+3)</f>
        <v>Active delivery staff / coaches</v>
      </c>
      <c r="D8" s="39"/>
      <c r="E8" s="35" t="str">
        <f>INDEX('Data Bank'!$E$5:$E$74,INDEX('Data Bank'!$J$5:$J$11,MATCH(HOME!$B$13,'Data Bank'!$I$5:$I$11,0))+3)</f>
        <v>Number</v>
      </c>
      <c r="F8" s="40"/>
      <c r="G8" s="40" t="s">
        <v>92</v>
      </c>
      <c r="H8" s="41" t="str">
        <f>INDEX('Data Bank'!$F$5:$F$74,INDEX('Data Bank'!$J$5:$J$11,MATCH(HOME!$B$13,'Data Bank'!$I$5:$I$11,0))+3)</f>
        <v>Confirm current delivery roster.</v>
      </c>
    </row>
    <row r="9" spans="1:8" s="9" customFormat="1" ht="25.5" customHeight="1">
      <c r="A9" s="34" t="str">
        <f>INDEX('Data Bank'!$A$5:$A$74,INDEX('Data Bank'!$J$5:$J$11,MATCH(HOME!$B$13,'Data Bank'!$I$5:$I$11,0))+4)</f>
        <v>PD-05</v>
      </c>
      <c r="B9" s="35" t="str">
        <f>INDEX('Data Bank'!$C$5:$C$74,INDEX('Data Bank'!$J$5:$J$11,MATCH(HOME!$B$13,'Data Bank'!$I$5:$I$11,0))+4)</f>
        <v>Locations</v>
      </c>
      <c r="C9" s="35" t="str">
        <f>INDEX('Data Bank'!$D$5:$D$74,INDEX('Data Bank'!$J$5:$J$11,MATCH(HOME!$B$13,'Data Bank'!$I$5:$I$11,0))+4)</f>
        <v>Active delivery locations</v>
      </c>
      <c r="D9" s="39"/>
      <c r="E9" s="35" t="str">
        <f>INDEX('Data Bank'!$E$5:$E$74,INDEX('Data Bank'!$J$5:$J$11,MATCH(HOME!$B$13,'Data Bank'!$I$5:$I$11,0))+4)</f>
        <v>Number</v>
      </c>
      <c r="F9" s="40"/>
      <c r="G9" s="40" t="s">
        <v>92</v>
      </c>
      <c r="H9" s="41" t="str">
        <f>INDEX('Data Bank'!$F$5:$F$74,INDEX('Data Bank'!$J$5:$J$11,MATCH(HOME!$B$13,'Data Bank'!$I$5:$I$11,0))+4)</f>
        <v>Confirm venue access and activity status.</v>
      </c>
    </row>
    <row r="10" spans="1:8" s="9" customFormat="1" ht="25.5" customHeight="1">
      <c r="A10" s="34" t="str">
        <f>INDEX('Data Bank'!$A$5:$A$74,INDEX('Data Bank'!$J$5:$J$11,MATCH(HOME!$B$13,'Data Bank'!$I$5:$I$11,0))+5)</f>
        <v>PD-06</v>
      </c>
      <c r="B10" s="35" t="str">
        <f>INDEX('Data Bank'!$C$5:$C$74,INDEX('Data Bank'!$J$5:$J$11,MATCH(HOME!$B$13,'Data Bank'!$I$5:$I$11,0))+5)</f>
        <v>Finance</v>
      </c>
      <c r="C10" s="35" t="str">
        <f>INDEX('Data Bank'!$D$5:$D$74,INDEX('Data Bank'!$J$5:$J$11,MATCH(HOME!$B$13,'Data Bank'!$I$5:$I$11,0))+5)</f>
        <v>Approved programme budget</v>
      </c>
      <c r="D10" s="39"/>
      <c r="E10" s="35" t="str">
        <f>INDEX('Data Bank'!$E$5:$E$74,INDEX('Data Bank'!$J$5:$J$11,MATCH(HOME!$B$13,'Data Bank'!$I$5:$I$11,0))+5)</f>
        <v>Currency</v>
      </c>
      <c r="F10" s="40"/>
      <c r="G10" s="40" t="s">
        <v>92</v>
      </c>
      <c r="H10" s="41" t="str">
        <f>INDEX('Data Bank'!$F$5:$F$74,INDEX('Data Bank'!$J$5:$J$11,MATCH(HOME!$B$13,'Data Bank'!$I$5:$I$11,0))+5)</f>
        <v>Confirm approved budget and remaining funds.</v>
      </c>
    </row>
    <row r="11" spans="1:8" s="9" customFormat="1" ht="25.5" customHeight="1">
      <c r="A11" s="34" t="str">
        <f>INDEX('Data Bank'!$A$5:$A$74,INDEX('Data Bank'!$J$5:$J$11,MATCH(HOME!$B$13,'Data Bank'!$I$5:$I$11,0))+6)</f>
        <v>PD-07</v>
      </c>
      <c r="B11" s="35" t="str">
        <f>INDEX('Data Bank'!$C$5:$C$74,INDEX('Data Bank'!$J$5:$J$11,MATCH(HOME!$B$13,'Data Bank'!$I$5:$I$11,0))+6)</f>
        <v>Partnerships</v>
      </c>
      <c r="C11" s="35" t="str">
        <f>INDEX('Data Bank'!$D$5:$D$74,INDEX('Data Bank'!$J$5:$J$11,MATCH(HOME!$B$13,'Data Bank'!$I$5:$I$11,0))+6)</f>
        <v>Active delivery partners</v>
      </c>
      <c r="D11" s="39"/>
      <c r="E11" s="35" t="str">
        <f>INDEX('Data Bank'!$E$5:$E$74,INDEX('Data Bank'!$J$5:$J$11,MATCH(HOME!$B$13,'Data Bank'!$I$5:$I$11,0))+6)</f>
        <v>Number</v>
      </c>
      <c r="F11" s="40"/>
      <c r="G11" s="40" t="s">
        <v>92</v>
      </c>
      <c r="H11" s="41" t="str">
        <f>INDEX('Data Bank'!$F$5:$F$74,INDEX('Data Bank'!$J$5:$J$11,MATCH(HOME!$B$13,'Data Bank'!$I$5:$I$11,0))+6)</f>
        <v>Record partner role and contribution.</v>
      </c>
    </row>
    <row r="12" spans="1:8" s="9" customFormat="1" ht="25.5" customHeight="1">
      <c r="A12" s="34" t="str">
        <f>INDEX('Data Bank'!$A$5:$A$74,INDEX('Data Bank'!$J$5:$J$11,MATCH(HOME!$B$13,'Data Bank'!$I$5:$I$11,0))+7)</f>
        <v>PD-08</v>
      </c>
      <c r="B12" s="35" t="str">
        <f>INDEX('Data Bank'!$C$5:$C$74,INDEX('Data Bank'!$J$5:$J$11,MATCH(HOME!$B$13,'Data Bank'!$I$5:$I$11,0))+7)</f>
        <v>Attendance</v>
      </c>
      <c r="C12" s="35" t="str">
        <f>INDEX('Data Bank'!$D$5:$D$74,INDEX('Data Bank'!$J$5:$J$11,MATCH(HOME!$B$13,'Data Bank'!$I$5:$I$11,0))+7)</f>
        <v>Average attendance / retention</v>
      </c>
      <c r="D12" s="39"/>
      <c r="E12" s="35" t="str">
        <f>INDEX('Data Bank'!$E$5:$E$74,INDEX('Data Bank'!$J$5:$J$11,MATCH(HOME!$B$13,'Data Bank'!$I$5:$I$11,0))+7)</f>
        <v>%</v>
      </c>
      <c r="F12" s="40"/>
      <c r="G12" s="40" t="s">
        <v>92</v>
      </c>
      <c r="H12" s="41" t="str">
        <f>INDEX('Data Bank'!$F$5:$F$74,INDEX('Data Bank'!$J$5:$J$11,MATCH(HOME!$B$13,'Data Bank'!$I$5:$I$11,0))+7)</f>
        <v>Track participation consistency.</v>
      </c>
    </row>
    <row r="13" spans="1:8" s="9" customFormat="1" ht="25.5" customHeight="1">
      <c r="A13" s="34" t="str">
        <f>INDEX('Data Bank'!$A$5:$A$74,INDEX('Data Bank'!$J$5:$J$11,MATCH(HOME!$B$13,'Data Bank'!$I$5:$I$11,0))+8)</f>
        <v>PD-09</v>
      </c>
      <c r="B13" s="35" t="str">
        <f>INDEX('Data Bank'!$C$5:$C$74,INDEX('Data Bank'!$J$5:$J$11,MATCH(HOME!$B$13,'Data Bank'!$I$5:$I$11,0))+8)</f>
        <v>Outputs</v>
      </c>
      <c r="C13" s="35" t="str">
        <f>INDEX('Data Bank'!$D$5:$D$74,INDEX('Data Bank'!$J$5:$J$11,MATCH(HOME!$B$13,'Data Bank'!$I$5:$I$11,0))+8)</f>
        <v>Planned outputs completed</v>
      </c>
      <c r="D13" s="39"/>
      <c r="E13" s="35" t="str">
        <f>INDEX('Data Bank'!$E$5:$E$74,INDEX('Data Bank'!$J$5:$J$11,MATCH(HOME!$B$13,'Data Bank'!$I$5:$I$11,0))+8)</f>
        <v>%</v>
      </c>
      <c r="F13" s="40"/>
      <c r="G13" s="40" t="s">
        <v>92</v>
      </c>
      <c r="H13" s="41" t="str">
        <f>INDEX('Data Bank'!$F$5:$F$74,INDEX('Data Bank'!$J$5:$J$11,MATCH(HOME!$B$13,'Data Bank'!$I$5:$I$11,0))+8)</f>
        <v>Update simple output tracker.</v>
      </c>
    </row>
    <row r="14" spans="1:8" s="9" customFormat="1" ht="25.5" customHeight="1">
      <c r="A14" s="34" t="str">
        <f>INDEX('Data Bank'!$A$5:$A$74,INDEX('Data Bank'!$J$5:$J$11,MATCH(HOME!$B$13,'Data Bank'!$I$5:$I$11,0))+9)</f>
        <v>PD-10</v>
      </c>
      <c r="B14" s="35" t="str">
        <f>INDEX('Data Bank'!$C$5:$C$74,INDEX('Data Bank'!$J$5:$J$11,MATCH(HOME!$B$13,'Data Bank'!$I$5:$I$11,0))+9)</f>
        <v>Monitoring</v>
      </c>
      <c r="C14" s="35" t="str">
        <f>INDEX('Data Bank'!$D$5:$D$74,INDEX('Data Bank'!$J$5:$J$11,MATCH(HOME!$B$13,'Data Bank'!$I$5:$I$11,0))+9)</f>
        <v>Required monitoring / evaluation reports completed</v>
      </c>
      <c r="D14" s="39"/>
      <c r="E14" s="35" t="str">
        <f>INDEX('Data Bank'!$E$5:$E$74,INDEX('Data Bank'!$J$5:$J$11,MATCH(HOME!$B$13,'Data Bank'!$I$5:$I$11,0))+9)</f>
        <v>%</v>
      </c>
      <c r="F14" s="40"/>
      <c r="G14" s="40" t="s">
        <v>92</v>
      </c>
      <c r="H14" s="41" t="str">
        <f>INDEX('Data Bank'!$F$5:$F$74,INDEX('Data Bank'!$J$5:$J$11,MATCH(HOME!$B$13,'Data Bank'!$I$5:$I$11,0))+9)</f>
        <v>Confirm review points and reporting dates.</v>
      </c>
    </row>
    <row r="15" spans="1:8" ht="25.5" customHeight="1">
      <c r="A15" s="20"/>
      <c r="B15" s="20"/>
      <c r="C15" s="20"/>
      <c r="D15" s="20"/>
      <c r="E15" s="20"/>
      <c r="F15" s="20"/>
      <c r="G15" s="20"/>
      <c r="H15" s="20"/>
    </row>
    <row r="16" spans="1:8" ht="25.5" customHeight="1">
      <c r="A16" s="20"/>
      <c r="B16" s="20"/>
      <c r="C16" s="20"/>
      <c r="D16" s="20"/>
      <c r="E16" s="20"/>
      <c r="F16" s="20"/>
      <c r="G16" s="20"/>
      <c r="H16" s="20"/>
    </row>
    <row r="17" spans="1:8" ht="25.5" customHeight="1">
      <c r="A17" s="20"/>
      <c r="B17" s="20"/>
      <c r="C17" s="20"/>
      <c r="D17" s="20"/>
      <c r="E17" s="20"/>
      <c r="F17" s="20"/>
      <c r="G17" s="20"/>
      <c r="H17" s="20"/>
    </row>
    <row r="18" spans="1:8" ht="25.5" customHeight="1">
      <c r="A18" s="1"/>
      <c r="B18" s="1"/>
      <c r="C18" s="1"/>
      <c r="D18" s="1"/>
      <c r="E18" s="1"/>
      <c r="F18" s="1"/>
      <c r="G18" s="1"/>
      <c r="H18" s="1"/>
    </row>
    <row r="19" spans="1:8" ht="25.5" customHeight="1"/>
  </sheetData>
  <dataValidations count="1">
    <dataValidation type="list" sqref="G5:G14" xr:uid="{00000000-0002-0000-0200-000000000000}">
      <formula1>"Verified and current,Reasonably reliable,Estimate,Unverified,Not available"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topLeftCell="A7" workbookViewId="0">
      <selection activeCell="D8" sqref="D8"/>
    </sheetView>
  </sheetViews>
  <sheetFormatPr defaultRowHeight="14.25"/>
  <cols>
    <col min="1" max="1" width="9" customWidth="1"/>
    <col min="2" max="2" width="10" customWidth="1"/>
    <col min="3" max="3" width="22" customWidth="1"/>
    <col min="4" max="4" width="48" customWidth="1"/>
    <col min="5" max="5" width="16" customWidth="1"/>
    <col min="6" max="6" width="18" customWidth="1"/>
    <col min="7" max="8" width="40" customWidth="1"/>
  </cols>
  <sheetData>
    <row r="1" spans="1:8" ht="20.25">
      <c r="A1" s="90" t="s">
        <v>93</v>
      </c>
      <c r="B1" s="37"/>
      <c r="C1" s="37"/>
      <c r="D1" s="37"/>
      <c r="E1" s="37"/>
      <c r="F1" s="37"/>
      <c r="G1" s="37"/>
      <c r="H1" s="37"/>
    </row>
    <row r="2" spans="1:8" ht="20.25" customHeight="1">
      <c r="A2" s="91" t="str">
        <f>"Top eight attention items for "&amp;HOME!$B$13&amp;". These are generated automatically from the current assessment ratings and evidence confidence."</f>
        <v>Top eight attention items for Sport Programme / Project. These are generated automatically from the current assessment ratings and evidence confidence.</v>
      </c>
      <c r="B2" s="38"/>
      <c r="C2" s="38"/>
      <c r="D2" s="38"/>
      <c r="E2" s="38"/>
      <c r="F2" s="38"/>
      <c r="G2" s="38"/>
      <c r="H2" s="38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 s="8" customFormat="1" ht="15">
      <c r="A4" s="57" t="s">
        <v>94</v>
      </c>
      <c r="B4" s="57" t="s">
        <v>75</v>
      </c>
      <c r="C4" s="57" t="s">
        <v>77</v>
      </c>
      <c r="D4" s="57" t="s">
        <v>95</v>
      </c>
      <c r="E4" s="57" t="s">
        <v>38</v>
      </c>
      <c r="F4" s="57" t="s">
        <v>80</v>
      </c>
      <c r="G4" s="57" t="s">
        <v>83</v>
      </c>
      <c r="H4" s="57" t="s">
        <v>96</v>
      </c>
    </row>
    <row r="5" spans="1:8" s="9" customFormat="1" ht="44.25" customHeight="1">
      <c r="A5" s="94">
        <v>1</v>
      </c>
      <c r="B5" s="58" t="str">
        <f>IFERROR(INDEX(Automation!$A$5:$A$24,MATCH(A5,Automation!$H$5:$H$24,0)),"")</f>
        <v>CORE-01</v>
      </c>
      <c r="C5" s="58" t="str">
        <f>IF(B5="","",INDEX(Automation!$C$5:$C$24,MATCH(A5,Automation!$H$5:$H$24,0)))</f>
        <v>Purpose and mandate</v>
      </c>
      <c r="D5" s="58" t="str">
        <f>IF(B5="","",INDEX(Automation!$D$5:$D$24,MATCH(A5,Automation!$H$5:$H$24,0)))</f>
        <v>Is the purpose, mandate or intended role clear and understood?</v>
      </c>
      <c r="E5" s="95">
        <f>IF(B5="","",INDEX(Automation!$E$5:$E$24,MATCH(A5,Automation!$H$5:$H$24,0)))</f>
        <v>0</v>
      </c>
      <c r="F5" s="58" t="str">
        <f>IF(B5="","",INDEX(Automation!$F$5:$F$24,MATCH(A5,Automation!$H$5:$H$24,0)))</f>
        <v>Unverified</v>
      </c>
      <c r="G5" s="58" t="str">
        <f>IF(B5="","",INDEX(Automation!$J$5:$J$24,MATCH(A5,Automation!$H$5:$H$24,0)))</f>
        <v>Clarify what the entity or initiative is expected to achieve before setting strategy.</v>
      </c>
      <c r="H5" s="58" t="str">
        <f>IF(B5="","",INDEX(Automation!$K$5:$K$24,MATCH(A5,Automation!$H$5:$H$24,0)))</f>
        <v>Confirm the governing mandate, agreed purpose or approved objective.</v>
      </c>
    </row>
    <row r="6" spans="1:8" s="9" customFormat="1" ht="44.25" customHeight="1">
      <c r="A6" s="94">
        <v>2</v>
      </c>
      <c r="B6" s="58" t="str">
        <f>IFERROR(INDEX(Automation!$A$5:$A$24,MATCH(A6,Automation!$H$5:$H$24,0)),"")</f>
        <v>CORE-02</v>
      </c>
      <c r="C6" s="58" t="str">
        <f>IF(B6="","",INDEX(Automation!$C$5:$C$24,MATCH(A6,Automation!$H$5:$H$24,0)))</f>
        <v>Governance and accountability</v>
      </c>
      <c r="D6" s="58" t="str">
        <f>IF(B6="","",INDEX(Automation!$D$5:$D$24,MATCH(A6,Automation!$H$5:$H$24,0)))</f>
        <v>Are decision rights, responsibilities and accountability clearly assigned?</v>
      </c>
      <c r="E6" s="95">
        <f>IF(B6="","",INDEX(Automation!$E$5:$E$24,MATCH(A6,Automation!$H$5:$H$24,0)))</f>
        <v>0</v>
      </c>
      <c r="F6" s="58" t="str">
        <f>IF(B6="","",INDEX(Automation!$F$5:$F$24,MATCH(A6,Automation!$H$5:$H$24,0)))</f>
        <v>Unverified</v>
      </c>
      <c r="G6" s="58" t="str">
        <f>IF(B6="","",INDEX(Automation!$J$5:$J$24,MATCH(A6,Automation!$H$5:$H$24,0)))</f>
        <v>Unclear accountability will weaken implementation even where resources exist.</v>
      </c>
      <c r="H6" s="58" t="str">
        <f>IF(B6="","",INDEX(Automation!$K$5:$K$24,MATCH(A6,Automation!$H$5:$H$24,0)))</f>
        <v>Confirm who decides, who delivers and who reports.</v>
      </c>
    </row>
    <row r="7" spans="1:8" s="9" customFormat="1" ht="44.25" customHeight="1">
      <c r="A7" s="94">
        <v>3</v>
      </c>
      <c r="B7" s="58" t="str">
        <f>IFERROR(INDEX(Automation!$A$5:$A$24,MATCH(A7,Automation!$H$5:$H$24,0)),"")</f>
        <v>CORE-03</v>
      </c>
      <c r="C7" s="58" t="str">
        <f>IF(B7="","",INDEX(Automation!$C$5:$C$24,MATCH(A7,Automation!$H$5:$H$24,0)))</f>
        <v>Leadership</v>
      </c>
      <c r="D7" s="58" t="str">
        <f>IF(B7="","",INDEX(Automation!$D$5:$D$24,MATCH(A7,Automation!$H$5:$H$24,0)))</f>
        <v>Is there sufficient leadership or sponsorship to make decisions and remove barriers?</v>
      </c>
      <c r="E7" s="95">
        <f>IF(B7="","",INDEX(Automation!$E$5:$E$24,MATCH(A7,Automation!$H$5:$H$24,0)))</f>
        <v>0</v>
      </c>
      <c r="F7" s="58" t="str">
        <f>IF(B7="","",INDEX(Automation!$F$5:$F$24,MATCH(A7,Automation!$H$5:$H$24,0)))</f>
        <v>Unverified</v>
      </c>
      <c r="G7" s="58" t="str">
        <f>IF(B7="","",INDEX(Automation!$J$5:$J$24,MATCH(A7,Automation!$H$5:$H$24,0)))</f>
        <v>A credible decision-maker or sponsor is needed to move issues that sit outside operational control.</v>
      </c>
      <c r="H7" s="58" t="str">
        <f>IF(B7="","",INDEX(Automation!$K$5:$K$24,MATCH(A7,Automation!$H$5:$H$24,0)))</f>
        <v>Identify the accountable leader or sponsor and confirm authority.</v>
      </c>
    </row>
    <row r="8" spans="1:8" s="9" customFormat="1" ht="44.25" customHeight="1">
      <c r="A8" s="94">
        <v>4</v>
      </c>
      <c r="B8" s="58" t="str">
        <f>IFERROR(INDEX(Automation!$A$5:$A$24,MATCH(A8,Automation!$H$5:$H$24,0)),"")</f>
        <v>CORE-04</v>
      </c>
      <c r="C8" s="58" t="str">
        <f>IF(B8="","",INDEX(Automation!$C$5:$C$24,MATCH(A8,Automation!$H$5:$H$24,0)))</f>
        <v>People and capability</v>
      </c>
      <c r="D8" s="58" t="str">
        <f>IF(B8="","",INDEX(Automation!$D$5:$D$24,MATCH(A8,Automation!$H$5:$H$24,0)))</f>
        <v>Are enough people with the required skills and capacity available?</v>
      </c>
      <c r="E8" s="95">
        <f>IF(B8="","",INDEX(Automation!$E$5:$E$24,MATCH(A8,Automation!$H$5:$H$24,0)))</f>
        <v>0</v>
      </c>
      <c r="F8" s="58" t="str">
        <f>IF(B8="","",INDEX(Automation!$F$5:$F$24,MATCH(A8,Automation!$H$5:$H$24,0)))</f>
        <v>Unverified</v>
      </c>
      <c r="G8" s="58" t="str">
        <f>IF(B8="","",INDEX(Automation!$J$5:$J$24,MATCH(A8,Automation!$H$5:$H$24,0)))</f>
        <v>People and capability must match the minimum operating model.</v>
      </c>
      <c r="H8" s="58" t="str">
        <f>IF(B8="","",INDEX(Automation!$K$5:$K$24,MATCH(A8,Automation!$H$5:$H$24,0)))</f>
        <v>Identify the minimum roles and the most important capability gaps.</v>
      </c>
    </row>
    <row r="9" spans="1:8" s="9" customFormat="1" ht="44.25" customHeight="1">
      <c r="A9" s="94">
        <v>5</v>
      </c>
      <c r="B9" s="58" t="str">
        <f>IFERROR(INDEX(Automation!$A$5:$A$24,MATCH(A9,Automation!$H$5:$H$24,0)),"")</f>
        <v>CORE-05</v>
      </c>
      <c r="C9" s="58" t="str">
        <f>IF(B9="","",INDEX(Automation!$C$5:$C$24,MATCH(A9,Automation!$H$5:$H$24,0)))</f>
        <v>Resources and finance</v>
      </c>
      <c r="D9" s="58" t="str">
        <f>IF(B9="","",INDEX(Automation!$D$5:$D$24,MATCH(A9,Automation!$H$5:$H$24,0)))</f>
        <v>Are the minimum resources and funding needs understood and realistically available?</v>
      </c>
      <c r="E9" s="95">
        <f>IF(B9="","",INDEX(Automation!$E$5:$E$24,MATCH(A9,Automation!$H$5:$H$24,0)))</f>
        <v>0</v>
      </c>
      <c r="F9" s="58" t="str">
        <f>IF(B9="","",INDEX(Automation!$F$5:$F$24,MATCH(A9,Automation!$H$5:$H$24,0)))</f>
        <v>Unverified</v>
      </c>
      <c r="G9" s="58" t="str">
        <f>IF(B9="","",INDEX(Automation!$J$5:$J$24,MATCH(A9,Automation!$H$5:$H$24,0)))</f>
        <v>Strategy should distinguish essential resources from desirable additions.</v>
      </c>
      <c r="H9" s="58" t="str">
        <f>IF(B9="","",INDEX(Automation!$K$5:$K$24,MATCH(A9,Automation!$H$5:$H$24,0)))</f>
        <v>Confirm essential costs, available resources and the immediate funding gap.</v>
      </c>
    </row>
    <row r="10" spans="1:8" s="9" customFormat="1" ht="44.25" customHeight="1">
      <c r="A10" s="94">
        <v>6</v>
      </c>
      <c r="B10" s="58" t="str">
        <f>IFERROR(INDEX(Automation!$A$5:$A$24,MATCH(A10,Automation!$H$5:$H$24,0)),"")</f>
        <v>CORE-06</v>
      </c>
      <c r="C10" s="58" t="str">
        <f>IF(B10="","",INDEX(Automation!$C$5:$C$24,MATCH(A10,Automation!$H$5:$H$24,0)))</f>
        <v>Operations and systems</v>
      </c>
      <c r="D10" s="58" t="str">
        <f>IF(B10="","",INDEX(Automation!$D$5:$D$24,MATCH(A10,Automation!$H$5:$H$24,0)))</f>
        <v>Are the essential operating processes, records and controls workable?</v>
      </c>
      <c r="E10" s="95">
        <f>IF(B10="","",INDEX(Automation!$E$5:$E$24,MATCH(A10,Automation!$H$5:$H$24,0)))</f>
        <v>0</v>
      </c>
      <c r="F10" s="58" t="str">
        <f>IF(B10="","",INDEX(Automation!$F$5:$F$24,MATCH(A10,Automation!$H$5:$H$24,0)))</f>
        <v>Unverified</v>
      </c>
      <c r="G10" s="58" t="str">
        <f>IF(B10="","",INDEX(Automation!$J$5:$J$24,MATCH(A10,Automation!$H$5:$H$24,0)))</f>
        <v>Only essential systems should be introduced first; unnecessary administration should be avoided.</v>
      </c>
      <c r="H10" s="58" t="str">
        <f>IF(B10="","",INDEX(Automation!$K$5:$K$24,MATCH(A10,Automation!$H$5:$H$24,0)))</f>
        <v>Identify the small number of processes and records required for reliable delivery.</v>
      </c>
    </row>
    <row r="11" spans="1:8" s="9" customFormat="1" ht="44.25" customHeight="1">
      <c r="A11" s="94">
        <v>7</v>
      </c>
      <c r="B11" s="58" t="str">
        <f>IFERROR(INDEX(Automation!$A$5:$A$24,MATCH(A11,Automation!$H$5:$H$24,0)),"")</f>
        <v>CORE-07</v>
      </c>
      <c r="C11" s="58" t="str">
        <f>IF(B11="","",INDEX(Automation!$C$5:$C$24,MATCH(A11,Automation!$H$5:$H$24,0)))</f>
        <v>Stakeholders and legitimacy</v>
      </c>
      <c r="D11" s="58" t="str">
        <f>IF(B11="","",INDEX(Automation!$D$5:$D$24,MATCH(A11,Automation!$H$5:$H$24,0)))</f>
        <v>Are the key stakeholders sufficiently engaged, represented and supportive?</v>
      </c>
      <c r="E11" s="95">
        <f>IF(B11="","",INDEX(Automation!$E$5:$E$24,MATCH(A11,Automation!$H$5:$H$24,0)))</f>
        <v>0</v>
      </c>
      <c r="F11" s="58" t="str">
        <f>IF(B11="","",INDEX(Automation!$F$5:$F$24,MATCH(A11,Automation!$H$5:$H$24,0)))</f>
        <v>Unverified</v>
      </c>
      <c r="G11" s="58" t="str">
        <f>IF(B11="","",INDEX(Automation!$J$5:$J$24,MATCH(A11,Automation!$H$5:$H$24,0)))</f>
        <v>Stakeholder legitimacy can enable or block implementation regardless of technical quality.</v>
      </c>
      <c r="H11" s="58" t="str">
        <f>IF(B11="","",INDEX(Automation!$K$5:$K$24,MATCH(A11,Automation!$H$5:$H$24,0)))</f>
        <v>Map the stakeholders whose support, permission or participation is essential.</v>
      </c>
    </row>
    <row r="12" spans="1:8" s="9" customFormat="1" ht="44.25" customHeight="1">
      <c r="A12" s="94">
        <v>8</v>
      </c>
      <c r="B12" s="58" t="str">
        <f>IFERROR(INDEX(Automation!$A$5:$A$24,MATCH(A12,Automation!$H$5:$H$24,0)),"")</f>
        <v>CORE-08</v>
      </c>
      <c r="C12" s="58" t="str">
        <f>IF(B12="","",INDEX(Automation!$C$5:$C$24,MATCH(A12,Automation!$H$5:$H$24,0)))</f>
        <v>Demand and service need</v>
      </c>
      <c r="D12" s="58" t="str">
        <f>IF(B12="","",INDEX(Automation!$D$5:$D$24,MATCH(A12,Automation!$H$5:$H$24,0)))</f>
        <v>Is the need or demand for the service, programme or activity sufficiently understood?</v>
      </c>
      <c r="E12" s="95">
        <f>IF(B12="","",INDEX(Automation!$E$5:$E$24,MATCH(A12,Automation!$H$5:$H$24,0)))</f>
        <v>0</v>
      </c>
      <c r="F12" s="58" t="str">
        <f>IF(B12="","",INDEX(Automation!$F$5:$F$24,MATCH(A12,Automation!$H$5:$H$24,0)))</f>
        <v>Unverified</v>
      </c>
      <c r="G12" s="58" t="str">
        <f>IF(B12="","",INDEX(Automation!$J$5:$J$24,MATCH(A12,Automation!$H$5:$H$24,0)))</f>
        <v>Programme and resource choices should be based on demonstrated need rather than assumption.</v>
      </c>
      <c r="H12" s="58" t="str">
        <f>IF(B12="","",INDEX(Automation!$K$5:$K$24,MATCH(A12,Automation!$H$5:$H$24,0)))</f>
        <v>Verify demand using the simplest credible evidence available.</v>
      </c>
    </row>
    <row r="13" spans="1:8">
      <c r="A13" s="20"/>
      <c r="B13" s="20"/>
      <c r="C13" s="20"/>
      <c r="D13" s="20"/>
      <c r="E13" s="20"/>
      <c r="F13" s="20"/>
      <c r="G13" s="20"/>
      <c r="H13" s="20"/>
    </row>
    <row r="14" spans="1:8">
      <c r="A14" s="20"/>
      <c r="B14" s="20"/>
      <c r="C14" s="20"/>
      <c r="D14" s="20"/>
      <c r="E14" s="20"/>
      <c r="F14" s="20"/>
      <c r="G14" s="20"/>
      <c r="H14" s="20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</sheetData>
  <dataValidations count="4">
    <dataValidation type="list" sqref="C5:C12" xr:uid="{00000000-0002-0000-0300-000000000000}">
      <formula1>"High,Medium,Low,Unverified"</formula1>
    </dataValidation>
    <dataValidation type="list" sqref="D5:D12" xr:uid="{00000000-0002-0000-0300-000001000000}">
      <formula1>"High,Medium,Low"</formula1>
    </dataValidation>
    <dataValidation type="list" sqref="E5:E12" xr:uid="{00000000-0002-0000-0300-000002000000}">
      <formula1>"Yes,No"</formula1>
    </dataValidation>
    <dataValidation type="list" sqref="G5:G12" xr:uid="{00000000-0002-0000-0300-000003000000}">
      <formula1>"Open,In progress,Resolved,Deferred"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topLeftCell="A17" workbookViewId="0">
      <selection activeCell="A30" sqref="A30"/>
    </sheetView>
  </sheetViews>
  <sheetFormatPr defaultRowHeight="14.25"/>
  <cols>
    <col min="1" max="1" width="28" customWidth="1"/>
    <col min="2" max="2" width="48" customWidth="1"/>
    <col min="3" max="3" width="6" customWidth="1"/>
    <col min="4" max="4" width="26" customWidth="1"/>
    <col min="5" max="5" width="38" customWidth="1"/>
    <col min="6" max="8" width="8" customWidth="1"/>
  </cols>
  <sheetData>
    <row r="1" spans="1:8" ht="21.75">
      <c r="A1" s="96" t="s">
        <v>97</v>
      </c>
      <c r="B1" s="21"/>
      <c r="C1" s="21"/>
      <c r="D1" s="21"/>
      <c r="E1" s="21"/>
      <c r="F1" s="21"/>
      <c r="G1" s="21"/>
      <c r="H1" s="2"/>
    </row>
    <row r="2" spans="1:8" ht="20.25" customHeight="1">
      <c r="A2" s="75" t="str">
        <f>"Context: "&amp;HOME!$B$13&amp;"  |  Stage: "&amp;HOME!$B$14&amp;"  |  Purpose: "&amp;HOME!$B$15</f>
        <v>Context: Sport Programme / Project  |  Stage: Reactivation / Recovery  |  Purpose: Situation Analysis</v>
      </c>
      <c r="B2" s="22"/>
      <c r="C2" s="22"/>
      <c r="D2" s="22"/>
      <c r="E2" s="22"/>
      <c r="F2" s="22"/>
      <c r="G2" s="22"/>
      <c r="H2" s="4"/>
    </row>
    <row r="3" spans="1:8">
      <c r="A3" s="16"/>
      <c r="B3" s="16"/>
      <c r="C3" s="16"/>
      <c r="D3" s="16"/>
      <c r="E3" s="16"/>
      <c r="F3" s="16"/>
      <c r="G3" s="16"/>
      <c r="H3" s="3"/>
    </row>
    <row r="4" spans="1:8" ht="23.25" customHeight="1">
      <c r="A4" s="23" t="s">
        <v>98</v>
      </c>
      <c r="B4" s="24">
        <f>20</f>
        <v>20</v>
      </c>
      <c r="C4" s="16"/>
      <c r="D4" s="23" t="s">
        <v>14</v>
      </c>
      <c r="E4" s="59" t="str">
        <f>HOME!B13</f>
        <v>Sport Programme / Project</v>
      </c>
      <c r="F4" s="16"/>
      <c r="G4" s="16"/>
      <c r="H4" s="3"/>
    </row>
    <row r="5" spans="1:8" ht="23.25" customHeight="1">
      <c r="A5" s="23" t="s">
        <v>99</v>
      </c>
      <c r="B5" s="24">
        <f>COUNTIF('Situation Assessment'!$F$5:$F$24,"&lt;&gt;")</f>
        <v>0</v>
      </c>
      <c r="C5" s="16"/>
      <c r="D5" s="23" t="s">
        <v>17</v>
      </c>
      <c r="E5" s="59" t="str">
        <f>HOME!B14</f>
        <v>Reactivation / Recovery</v>
      </c>
      <c r="F5" s="16"/>
      <c r="G5" s="16"/>
      <c r="H5" s="3"/>
    </row>
    <row r="6" spans="1:8" ht="23.25" customHeight="1">
      <c r="A6" s="23" t="s">
        <v>100</v>
      </c>
      <c r="B6" s="24">
        <f>COUNTIF('Situation Assessment'!$G$5:$G$24,"High")+COUNTIF('Situation Assessment'!$G$5:$G$24,"Medium")+COUNTIF('Situation Assessment'!$G$5:$G$24,"Low")</f>
        <v>0</v>
      </c>
      <c r="C6" s="16"/>
      <c r="D6" s="23" t="s">
        <v>21</v>
      </c>
      <c r="E6" s="59" t="str">
        <f>HOME!B15</f>
        <v>Situation Analysis</v>
      </c>
      <c r="F6" s="16"/>
      <c r="G6" s="16"/>
      <c r="H6" s="3"/>
    </row>
    <row r="7" spans="1:8" ht="23.25" customHeight="1">
      <c r="A7" s="23" t="s">
        <v>101</v>
      </c>
      <c r="B7" s="24" t="str">
        <f>B5&amp;" / 20"</f>
        <v>0 / 20</v>
      </c>
      <c r="C7" s="16"/>
      <c r="D7" s="23" t="s">
        <v>102</v>
      </c>
      <c r="E7" s="59">
        <f>10</f>
        <v>10</v>
      </c>
      <c r="F7" s="16"/>
      <c r="G7" s="16"/>
      <c r="H7" s="3"/>
    </row>
    <row r="8" spans="1:8" ht="23.25" customHeight="1">
      <c r="A8" s="23" t="s">
        <v>103</v>
      </c>
      <c r="B8" s="24">
        <f>COUNTIF('Situation Assessment'!$F$5:$F$24,"Weak")+COUNTIF('Situation Assessment'!$F$5:$F$24,"Critical")</f>
        <v>0</v>
      </c>
      <c r="C8" s="16"/>
      <c r="D8" s="23" t="s">
        <v>104</v>
      </c>
      <c r="E8" s="59">
        <f>COUNTIF('Data Check'!$D$5:$D$14,"&lt;&gt;")</f>
        <v>0</v>
      </c>
      <c r="F8" s="16"/>
      <c r="G8" s="16"/>
      <c r="H8" s="3"/>
    </row>
    <row r="9" spans="1:8" ht="23.25" customHeight="1">
      <c r="A9" s="23" t="s">
        <v>105</v>
      </c>
      <c r="B9" s="24">
        <f>COUNTIF('Situation Assessment'!$F$5:$F$24,"Unknown")</f>
        <v>0</v>
      </c>
      <c r="C9" s="16"/>
      <c r="D9" s="23" t="s">
        <v>106</v>
      </c>
      <c r="E9" s="59">
        <f>COUNTIF('Data Check'!$G$5:$G$14,"Verified and current")+COUNTIF('Data Check'!$G$5:$G$14,"Reasonably reliable")</f>
        <v>0</v>
      </c>
      <c r="F9" s="16"/>
      <c r="G9" s="16"/>
      <c r="H9" s="3"/>
    </row>
    <row r="10" spans="1:8">
      <c r="A10" s="23" t="s">
        <v>107</v>
      </c>
      <c r="B10" s="24">
        <f>MIN(8,COUNTIF('Situation Assessment'!$F$5:$F$24,"&lt;&gt;"))</f>
        <v>0</v>
      </c>
      <c r="C10" s="16"/>
      <c r="D10" s="23" t="s">
        <v>108</v>
      </c>
      <c r="E10" s="25">
        <f>COUNTIF('Situation Assessment'!$G$5:$G$24,"Unverified")</f>
        <v>20</v>
      </c>
      <c r="F10" s="16"/>
      <c r="G10" s="16"/>
      <c r="H10" s="3"/>
    </row>
    <row r="11" spans="1:8">
      <c r="A11" s="16"/>
      <c r="B11" s="16"/>
      <c r="C11" s="16"/>
      <c r="D11" s="16"/>
      <c r="E11" s="16"/>
      <c r="F11" s="16"/>
      <c r="G11" s="16"/>
      <c r="H11" s="3"/>
    </row>
    <row r="12" spans="1:8" ht="25.5" customHeight="1">
      <c r="A12" s="97" t="s">
        <v>109</v>
      </c>
      <c r="B12" s="62"/>
      <c r="C12" s="62"/>
      <c r="D12" s="62"/>
      <c r="E12" s="62"/>
      <c r="F12" s="62"/>
      <c r="G12" s="62"/>
      <c r="H12" s="6"/>
    </row>
    <row r="13" spans="1:8" ht="32.25" customHeight="1">
      <c r="A13" s="66">
        <v>1</v>
      </c>
      <c r="B13" s="73" t="str">
        <f>IF('Key Findings'!B5="","",'Key Findings'!C5&amp;": "&amp;'Key Findings'!D5)</f>
        <v>Purpose and mandate: Is the purpose, mandate or intended role clear and understood?</v>
      </c>
      <c r="C13" s="73"/>
      <c r="D13" s="73"/>
      <c r="E13" s="73"/>
      <c r="F13" s="73"/>
      <c r="G13" s="73"/>
      <c r="H13" s="72"/>
    </row>
    <row r="14" spans="1:8" ht="32.25" customHeight="1">
      <c r="A14" s="66">
        <v>2</v>
      </c>
      <c r="B14" s="73" t="str">
        <f>IF('Key Findings'!B6="","",'Key Findings'!C6&amp;": "&amp;'Key Findings'!D6)</f>
        <v>Governance and accountability: Are decision rights, responsibilities and accountability clearly assigned?</v>
      </c>
      <c r="C14" s="73"/>
      <c r="D14" s="73"/>
      <c r="E14" s="73"/>
      <c r="F14" s="73"/>
      <c r="G14" s="73"/>
      <c r="H14" s="72"/>
    </row>
    <row r="15" spans="1:8" ht="32.25" customHeight="1">
      <c r="A15" s="66">
        <v>3</v>
      </c>
      <c r="B15" s="73" t="str">
        <f>IF('Key Findings'!B7="","",'Key Findings'!C7&amp;": "&amp;'Key Findings'!D7)</f>
        <v>Leadership: Is there sufficient leadership or sponsorship to make decisions and remove barriers?</v>
      </c>
      <c r="C15" s="73"/>
      <c r="D15" s="73"/>
      <c r="E15" s="73"/>
      <c r="F15" s="73"/>
      <c r="G15" s="73"/>
      <c r="H15" s="72"/>
    </row>
    <row r="16" spans="1:8" ht="32.25" customHeight="1">
      <c r="A16" s="66">
        <v>4</v>
      </c>
      <c r="B16" s="73" t="str">
        <f>IF('Key Findings'!B8="","",'Key Findings'!C8&amp;": "&amp;'Key Findings'!D8)</f>
        <v>People and capability: Are enough people with the required skills and capacity available?</v>
      </c>
      <c r="C16" s="73"/>
      <c r="D16" s="73"/>
      <c r="E16" s="73"/>
      <c r="F16" s="73"/>
      <c r="G16" s="73"/>
      <c r="H16" s="72"/>
    </row>
    <row r="17" spans="1:8" ht="32.25" customHeight="1">
      <c r="A17" s="66">
        <v>5</v>
      </c>
      <c r="B17" s="73" t="str">
        <f>IF('Key Findings'!B9="","",'Key Findings'!C9&amp;": "&amp;'Key Findings'!D9)</f>
        <v>Resources and finance: Are the minimum resources and funding needs understood and realistically available?</v>
      </c>
      <c r="C17" s="73"/>
      <c r="D17" s="73"/>
      <c r="E17" s="73"/>
      <c r="F17" s="73"/>
      <c r="G17" s="73"/>
      <c r="H17" s="72"/>
    </row>
    <row r="18" spans="1:8" ht="32.25" customHeight="1">
      <c r="A18" s="19"/>
      <c r="B18" s="71"/>
      <c r="C18" s="71"/>
      <c r="D18" s="71"/>
      <c r="E18" s="71"/>
      <c r="F18" s="71"/>
      <c r="G18" s="71"/>
      <c r="H18" s="72"/>
    </row>
    <row r="19" spans="1:8" ht="32.25" customHeight="1">
      <c r="A19" s="67" t="s">
        <v>110</v>
      </c>
      <c r="B19" s="64"/>
      <c r="C19" s="64"/>
      <c r="D19" s="64"/>
      <c r="E19" s="64"/>
      <c r="F19" s="64"/>
      <c r="G19" s="64"/>
      <c r="H19" s="10"/>
    </row>
    <row r="20" spans="1:8" ht="24.75" customHeight="1">
      <c r="A20" s="98" t="str">
        <f>IF(COUNTIF('Situation Assessment'!$F$5:$F$24,"&lt;&gt;")&lt;20,"Complete the 20 Ratings first. Evidence can be added progressively.",IF(COUNTIF('Situation Assessment'!$F$5:$F$24,"Critical")&gt;0,"Situation is sufficiently clear for SWOT; critical conditions should be carried forward explicitly","Situation picture is sufficiently developed for STR-04 SWOT review"))</f>
        <v>Complete the 20 Ratings first. Evidence can be added progressively.</v>
      </c>
      <c r="B20" s="69"/>
      <c r="C20" s="69"/>
      <c r="D20" s="69"/>
      <c r="E20" s="69"/>
      <c r="F20" s="69"/>
      <c r="G20" s="69"/>
      <c r="H20" s="3"/>
    </row>
    <row r="21" spans="1:8" ht="15" customHeight="1">
      <c r="A21" s="68"/>
      <c r="B21" s="69"/>
      <c r="C21" s="69"/>
      <c r="D21" s="69"/>
      <c r="E21" s="69"/>
      <c r="F21" s="69"/>
      <c r="G21" s="69"/>
      <c r="H21" s="5"/>
    </row>
    <row r="22" spans="1:8">
      <c r="A22" s="17"/>
      <c r="B22" s="16"/>
      <c r="C22" s="16"/>
      <c r="D22" s="16"/>
      <c r="E22" s="16"/>
      <c r="F22" s="16"/>
      <c r="G22" s="16"/>
      <c r="H22" s="7"/>
    </row>
    <row r="23" spans="1:8">
      <c r="A23" s="63" t="s">
        <v>111</v>
      </c>
      <c r="B23" s="70"/>
      <c r="C23" s="70"/>
      <c r="D23" s="70"/>
      <c r="E23" s="70"/>
      <c r="F23" s="70"/>
      <c r="G23" s="70"/>
      <c r="H23" s="7"/>
    </row>
    <row r="24" spans="1:8">
      <c r="A24" s="19" t="s">
        <v>112</v>
      </c>
      <c r="B24" s="18" t="s">
        <v>113</v>
      </c>
      <c r="C24" s="16"/>
      <c r="D24" s="16"/>
      <c r="E24" s="16"/>
      <c r="F24" s="16"/>
      <c r="G24" s="16"/>
      <c r="H24" s="3"/>
    </row>
    <row r="25" spans="1:8">
      <c r="A25" s="19" t="s">
        <v>112</v>
      </c>
      <c r="B25" s="18" t="s">
        <v>114</v>
      </c>
      <c r="C25" s="16"/>
      <c r="D25" s="16"/>
      <c r="E25" s="16"/>
      <c r="F25" s="16"/>
      <c r="G25" s="16"/>
      <c r="H25" s="3"/>
    </row>
    <row r="26" spans="1:8">
      <c r="A26" s="19" t="s">
        <v>112</v>
      </c>
      <c r="B26" s="18" t="s">
        <v>115</v>
      </c>
      <c r="C26" s="16"/>
      <c r="D26" s="16"/>
      <c r="E26" s="16"/>
      <c r="F26" s="16"/>
      <c r="G26" s="16"/>
      <c r="H26" s="3"/>
    </row>
  </sheetData>
  <mergeCells count="6">
    <mergeCell ref="B18:H18"/>
    <mergeCell ref="B13:H13"/>
    <mergeCell ref="B14:H14"/>
    <mergeCell ref="B15:H15"/>
    <mergeCell ref="B16:H16"/>
    <mergeCell ref="B17:H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workbookViewId="0">
      <selection activeCell="J13" sqref="J13"/>
    </sheetView>
  </sheetViews>
  <sheetFormatPr defaultRowHeight="14.25"/>
  <cols>
    <col min="1" max="1" width="10" customWidth="1"/>
    <col min="2" max="2" width="11" customWidth="1"/>
    <col min="3" max="3" width="24" customWidth="1"/>
    <col min="4" max="4" width="48" customWidth="1"/>
    <col min="5" max="6" width="16" customWidth="1"/>
    <col min="7" max="7" width="14" customWidth="1"/>
    <col min="8" max="8" width="9" customWidth="1"/>
    <col min="9" max="9" width="18" style="11" customWidth="1"/>
    <col min="10" max="11" width="40" customWidth="1"/>
  </cols>
  <sheetData>
    <row r="1" spans="1:11" s="12" customFormat="1" ht="27.75" customHeight="1">
      <c r="A1" s="99" t="s">
        <v>116</v>
      </c>
      <c r="B1" s="50"/>
      <c r="C1" s="50"/>
      <c r="D1" s="50"/>
      <c r="E1" s="50"/>
      <c r="F1" s="50"/>
      <c r="G1" s="50"/>
      <c r="H1" s="50"/>
      <c r="I1" s="51"/>
      <c r="J1" s="50"/>
      <c r="K1" s="50"/>
    </row>
    <row r="2" spans="1:11" ht="20.25" customHeight="1">
      <c r="A2" s="100" t="s">
        <v>117</v>
      </c>
      <c r="B2" s="42"/>
      <c r="C2" s="42"/>
      <c r="D2" s="42"/>
      <c r="E2" s="42"/>
      <c r="F2" s="42"/>
      <c r="G2" s="42"/>
      <c r="H2" s="42"/>
      <c r="I2" s="43"/>
      <c r="J2" s="42"/>
      <c r="K2" s="42"/>
    </row>
    <row r="3" spans="1:11">
      <c r="A3" s="42"/>
      <c r="B3" s="42"/>
      <c r="C3" s="42"/>
      <c r="D3" s="42"/>
      <c r="E3" s="42"/>
      <c r="F3" s="42"/>
      <c r="G3" s="42"/>
      <c r="H3" s="42"/>
      <c r="I3" s="43"/>
      <c r="J3" s="42"/>
      <c r="K3" s="42"/>
    </row>
    <row r="4" spans="1:11" s="9" customFormat="1">
      <c r="A4" s="52" t="s">
        <v>75</v>
      </c>
      <c r="B4" s="53" t="s">
        <v>76</v>
      </c>
      <c r="C4" s="53" t="s">
        <v>77</v>
      </c>
      <c r="D4" s="53" t="s">
        <v>95</v>
      </c>
      <c r="E4" s="53" t="s">
        <v>38</v>
      </c>
      <c r="F4" s="53" t="s">
        <v>118</v>
      </c>
      <c r="G4" s="54" t="s">
        <v>119</v>
      </c>
      <c r="H4" s="54" t="s">
        <v>120</v>
      </c>
      <c r="I4" s="55" t="s">
        <v>121</v>
      </c>
      <c r="J4" s="52" t="s">
        <v>83</v>
      </c>
      <c r="K4" s="56" t="s">
        <v>96</v>
      </c>
    </row>
    <row r="5" spans="1:11" ht="24">
      <c r="A5" s="46" t="str">
        <f>'Situation Assessment'!A5</f>
        <v>CORE-01</v>
      </c>
      <c r="B5" s="47" t="str">
        <f>'Situation Assessment'!B5</f>
        <v>Core</v>
      </c>
      <c r="C5" s="47" t="str">
        <f>'Situation Assessment'!C5</f>
        <v>Purpose and mandate</v>
      </c>
      <c r="D5" s="47" t="str">
        <f>IF('Situation Assessment'!E5&lt;&gt;"",'Situation Assessment'!E5,'Situation Assessment'!D5)</f>
        <v>Is the purpose, mandate or intended role clear and understood?</v>
      </c>
      <c r="E5" s="48">
        <f>'Situation Assessment'!F5</f>
        <v>0</v>
      </c>
      <c r="F5" s="47" t="str">
        <f>'Situation Assessment'!G5</f>
        <v>Unverified</v>
      </c>
      <c r="G5" s="48">
        <f t="shared" ref="G5:G24" si="0">IF(E5="","",IF(E5="Critical",5,IF(E5="Weak",4,IF(E5="Unknown",3,IF(E5="Developing",2,IF(E5="Adequate",1,0)))))+IF(F5="Unverified",1,IF(F5="Low",0.75,IF(F5="Medium",0.25,0))))</f>
        <v>1</v>
      </c>
      <c r="H5" s="48">
        <f>IF(G5="","",COUNTIF($G$5:$G$24,"&gt;"&amp;G5)+COUNTIFS($G$5:G5,G5))</f>
        <v>1</v>
      </c>
      <c r="I5" s="49" t="str">
        <f t="shared" ref="I5:I24" si="1">IF(G5="","",IF(G5&gt;=4,"High",IF(G5&gt;=2.5,"Medium","Low")))</f>
        <v>Low</v>
      </c>
      <c r="J5" s="44" t="str">
        <f>'Situation Assessment'!J5</f>
        <v>Clarify what the entity or initiative is expected to achieve before setting strategy.</v>
      </c>
      <c r="K5" s="45" t="str">
        <f>'Situation Assessment'!I5</f>
        <v>Confirm the governing mandate, agreed purpose or approved objective.</v>
      </c>
    </row>
    <row r="6" spans="1:11" ht="24">
      <c r="A6" s="46" t="str">
        <f>'Situation Assessment'!A6</f>
        <v>CORE-02</v>
      </c>
      <c r="B6" s="47" t="str">
        <f>'Situation Assessment'!B6</f>
        <v>Core</v>
      </c>
      <c r="C6" s="47" t="str">
        <f>'Situation Assessment'!C6</f>
        <v>Governance and accountability</v>
      </c>
      <c r="D6" s="47" t="str">
        <f>IF('Situation Assessment'!E6&lt;&gt;"",'Situation Assessment'!E6,'Situation Assessment'!D6)</f>
        <v>Are decision rights, responsibilities and accountability clearly assigned?</v>
      </c>
      <c r="E6" s="48">
        <f>'Situation Assessment'!F6</f>
        <v>0</v>
      </c>
      <c r="F6" s="47" t="str">
        <f>'Situation Assessment'!G6</f>
        <v>Unverified</v>
      </c>
      <c r="G6" s="48">
        <f t="shared" si="0"/>
        <v>1</v>
      </c>
      <c r="H6" s="48">
        <f>IF(G6="","",COUNTIF($G$5:$G$24,"&gt;"&amp;G6)+COUNTIFS($G$5:G6,G6))</f>
        <v>2</v>
      </c>
      <c r="I6" s="49" t="str">
        <f t="shared" si="1"/>
        <v>Low</v>
      </c>
      <c r="J6" s="44" t="str">
        <f>'Situation Assessment'!J6</f>
        <v>Unclear accountability will weaken implementation even where resources exist.</v>
      </c>
      <c r="K6" s="45" t="str">
        <f>'Situation Assessment'!I6</f>
        <v>Confirm who decides, who delivers and who reports.</v>
      </c>
    </row>
    <row r="7" spans="1:11" ht="24">
      <c r="A7" s="46" t="str">
        <f>'Situation Assessment'!A7</f>
        <v>CORE-03</v>
      </c>
      <c r="B7" s="47" t="str">
        <f>'Situation Assessment'!B7</f>
        <v>Core</v>
      </c>
      <c r="C7" s="47" t="str">
        <f>'Situation Assessment'!C7</f>
        <v>Leadership</v>
      </c>
      <c r="D7" s="47" t="str">
        <f>IF('Situation Assessment'!E7&lt;&gt;"",'Situation Assessment'!E7,'Situation Assessment'!D7)</f>
        <v>Is there sufficient leadership or sponsorship to make decisions and remove barriers?</v>
      </c>
      <c r="E7" s="48">
        <f>'Situation Assessment'!F7</f>
        <v>0</v>
      </c>
      <c r="F7" s="47" t="str">
        <f>'Situation Assessment'!G7</f>
        <v>Unverified</v>
      </c>
      <c r="G7" s="48">
        <f t="shared" si="0"/>
        <v>1</v>
      </c>
      <c r="H7" s="48">
        <f>IF(G7="","",COUNTIF($G$5:$G$24,"&gt;"&amp;G7)+COUNTIFS($G$5:G7,G7))</f>
        <v>3</v>
      </c>
      <c r="I7" s="49" t="str">
        <f t="shared" si="1"/>
        <v>Low</v>
      </c>
      <c r="J7" s="44" t="str">
        <f>'Situation Assessment'!J7</f>
        <v>A credible decision-maker or sponsor is needed to move issues that sit outside operational control.</v>
      </c>
      <c r="K7" s="45" t="str">
        <f>'Situation Assessment'!I7</f>
        <v>Identify the accountable leader or sponsor and confirm authority.</v>
      </c>
    </row>
    <row r="8" spans="1:11" ht="24">
      <c r="A8" s="46" t="str">
        <f>'Situation Assessment'!A8</f>
        <v>CORE-04</v>
      </c>
      <c r="B8" s="47" t="str">
        <f>'Situation Assessment'!B8</f>
        <v>Core</v>
      </c>
      <c r="C8" s="47" t="str">
        <f>'Situation Assessment'!C8</f>
        <v>People and capability</v>
      </c>
      <c r="D8" s="47" t="str">
        <f>IF('Situation Assessment'!E8&lt;&gt;"",'Situation Assessment'!E8,'Situation Assessment'!D8)</f>
        <v>Are enough people with the required skills and capacity available?</v>
      </c>
      <c r="E8" s="48">
        <f>'Situation Assessment'!F8</f>
        <v>0</v>
      </c>
      <c r="F8" s="47" t="str">
        <f>'Situation Assessment'!G8</f>
        <v>Unverified</v>
      </c>
      <c r="G8" s="48">
        <f t="shared" si="0"/>
        <v>1</v>
      </c>
      <c r="H8" s="48">
        <f>IF(G8="","",COUNTIF($G$5:$G$24,"&gt;"&amp;G8)+COUNTIFS($G$5:G8,G8))</f>
        <v>4</v>
      </c>
      <c r="I8" s="49" t="str">
        <f t="shared" si="1"/>
        <v>Low</v>
      </c>
      <c r="J8" s="44" t="str">
        <f>'Situation Assessment'!J8</f>
        <v>People and capability must match the minimum operating model.</v>
      </c>
      <c r="K8" s="45" t="str">
        <f>'Situation Assessment'!I8</f>
        <v>Identify the minimum roles and the most important capability gaps.</v>
      </c>
    </row>
    <row r="9" spans="1:11" ht="24">
      <c r="A9" s="46" t="str">
        <f>'Situation Assessment'!A9</f>
        <v>CORE-05</v>
      </c>
      <c r="B9" s="47" t="str">
        <f>'Situation Assessment'!B9</f>
        <v>Core</v>
      </c>
      <c r="C9" s="47" t="str">
        <f>'Situation Assessment'!C9</f>
        <v>Resources and finance</v>
      </c>
      <c r="D9" s="47" t="str">
        <f>IF('Situation Assessment'!E9&lt;&gt;"",'Situation Assessment'!E9,'Situation Assessment'!D9)</f>
        <v>Are the minimum resources and funding needs understood and realistically available?</v>
      </c>
      <c r="E9" s="48">
        <f>'Situation Assessment'!F9</f>
        <v>0</v>
      </c>
      <c r="F9" s="47" t="str">
        <f>'Situation Assessment'!G9</f>
        <v>Unverified</v>
      </c>
      <c r="G9" s="48">
        <f t="shared" si="0"/>
        <v>1</v>
      </c>
      <c r="H9" s="48">
        <f>IF(G9="","",COUNTIF($G$5:$G$24,"&gt;"&amp;G9)+COUNTIFS($G$5:G9,G9))</f>
        <v>5</v>
      </c>
      <c r="I9" s="49" t="str">
        <f t="shared" si="1"/>
        <v>Low</v>
      </c>
      <c r="J9" s="44" t="str">
        <f>'Situation Assessment'!J9</f>
        <v>Strategy should distinguish essential resources from desirable additions.</v>
      </c>
      <c r="K9" s="45" t="str">
        <f>'Situation Assessment'!I9</f>
        <v>Confirm essential costs, available resources and the immediate funding gap.</v>
      </c>
    </row>
    <row r="10" spans="1:11" ht="24">
      <c r="A10" s="46" t="str">
        <f>'Situation Assessment'!A10</f>
        <v>CORE-06</v>
      </c>
      <c r="B10" s="47" t="str">
        <f>'Situation Assessment'!B10</f>
        <v>Core</v>
      </c>
      <c r="C10" s="47" t="str">
        <f>'Situation Assessment'!C10</f>
        <v>Operations and systems</v>
      </c>
      <c r="D10" s="47" t="str">
        <f>IF('Situation Assessment'!E10&lt;&gt;"",'Situation Assessment'!E10,'Situation Assessment'!D10)</f>
        <v>Are the essential operating processes, records and controls workable?</v>
      </c>
      <c r="E10" s="48">
        <f>'Situation Assessment'!F10</f>
        <v>0</v>
      </c>
      <c r="F10" s="47" t="str">
        <f>'Situation Assessment'!G10</f>
        <v>Unverified</v>
      </c>
      <c r="G10" s="48">
        <f t="shared" si="0"/>
        <v>1</v>
      </c>
      <c r="H10" s="48">
        <f>IF(G10="","",COUNTIF($G$5:$G$24,"&gt;"&amp;G10)+COUNTIFS($G$5:G10,G10))</f>
        <v>6</v>
      </c>
      <c r="I10" s="49" t="str">
        <f t="shared" si="1"/>
        <v>Low</v>
      </c>
      <c r="J10" s="44" t="str">
        <f>'Situation Assessment'!J10</f>
        <v>Only essential systems should be introduced first; unnecessary administration should be avoided.</v>
      </c>
      <c r="K10" s="45" t="str">
        <f>'Situation Assessment'!I10</f>
        <v>Identify the small number of processes and records required for reliable delivery.</v>
      </c>
    </row>
    <row r="11" spans="1:11" ht="24">
      <c r="A11" s="46" t="str">
        <f>'Situation Assessment'!A11</f>
        <v>CORE-07</v>
      </c>
      <c r="B11" s="47" t="str">
        <f>'Situation Assessment'!B11</f>
        <v>Core</v>
      </c>
      <c r="C11" s="47" t="str">
        <f>'Situation Assessment'!C11</f>
        <v>Stakeholders and legitimacy</v>
      </c>
      <c r="D11" s="47" t="str">
        <f>IF('Situation Assessment'!E11&lt;&gt;"",'Situation Assessment'!E11,'Situation Assessment'!D11)</f>
        <v>Are the key stakeholders sufficiently engaged, represented and supportive?</v>
      </c>
      <c r="E11" s="48">
        <f>'Situation Assessment'!F11</f>
        <v>0</v>
      </c>
      <c r="F11" s="47" t="str">
        <f>'Situation Assessment'!G11</f>
        <v>Unverified</v>
      </c>
      <c r="G11" s="48">
        <f t="shared" si="0"/>
        <v>1</v>
      </c>
      <c r="H11" s="48">
        <f>IF(G11="","",COUNTIF($G$5:$G$24,"&gt;"&amp;G11)+COUNTIFS($G$5:G11,G11))</f>
        <v>7</v>
      </c>
      <c r="I11" s="49" t="str">
        <f t="shared" si="1"/>
        <v>Low</v>
      </c>
      <c r="J11" s="44" t="str">
        <f>'Situation Assessment'!J11</f>
        <v>Stakeholder legitimacy can enable or block implementation regardless of technical quality.</v>
      </c>
      <c r="K11" s="45" t="str">
        <f>'Situation Assessment'!I11</f>
        <v>Map the stakeholders whose support, permission or participation is essential.</v>
      </c>
    </row>
    <row r="12" spans="1:11" ht="24">
      <c r="A12" s="46" t="str">
        <f>'Situation Assessment'!A12</f>
        <v>CORE-08</v>
      </c>
      <c r="B12" s="47" t="str">
        <f>'Situation Assessment'!B12</f>
        <v>Core</v>
      </c>
      <c r="C12" s="47" t="str">
        <f>'Situation Assessment'!C12</f>
        <v>Demand and service need</v>
      </c>
      <c r="D12" s="47" t="str">
        <f>IF('Situation Assessment'!E12&lt;&gt;"",'Situation Assessment'!E12,'Situation Assessment'!D12)</f>
        <v>Is the need or demand for the service, programme or activity sufficiently understood?</v>
      </c>
      <c r="E12" s="48">
        <f>'Situation Assessment'!F12</f>
        <v>0</v>
      </c>
      <c r="F12" s="47" t="str">
        <f>'Situation Assessment'!G12</f>
        <v>Unverified</v>
      </c>
      <c r="G12" s="48">
        <f t="shared" si="0"/>
        <v>1</v>
      </c>
      <c r="H12" s="48">
        <f>IF(G12="","",COUNTIF($G$5:$G$24,"&gt;"&amp;G12)+COUNTIFS($G$5:G12,G12))</f>
        <v>8</v>
      </c>
      <c r="I12" s="49" t="str">
        <f t="shared" si="1"/>
        <v>Low</v>
      </c>
      <c r="J12" s="44" t="str">
        <f>'Situation Assessment'!J12</f>
        <v>Programme and resource choices should be based on demonstrated need rather than assumption.</v>
      </c>
      <c r="K12" s="45" t="str">
        <f>'Situation Assessment'!I12</f>
        <v>Verify demand using the simplest credible evidence available.</v>
      </c>
    </row>
    <row r="13" spans="1:11" ht="24">
      <c r="A13" s="46" t="str">
        <f>'Situation Assessment'!A13</f>
        <v>CORE-09</v>
      </c>
      <c r="B13" s="47" t="str">
        <f>'Situation Assessment'!B13</f>
        <v>Core</v>
      </c>
      <c r="C13" s="47" t="str">
        <f>'Situation Assessment'!C13</f>
        <v>Risk and compliance</v>
      </c>
      <c r="D13" s="47" t="str">
        <f>IF('Situation Assessment'!E13&lt;&gt;"",'Situation Assessment'!E13,'Situation Assessment'!D13)</f>
        <v>Are the major legal, safety, integrity and compliance risks understood and controlled?</v>
      </c>
      <c r="E13" s="48">
        <f>'Situation Assessment'!F13</f>
        <v>0</v>
      </c>
      <c r="F13" s="47" t="str">
        <f>'Situation Assessment'!G13</f>
        <v>Unverified</v>
      </c>
      <c r="G13" s="48">
        <f t="shared" si="0"/>
        <v>1</v>
      </c>
      <c r="H13" s="48">
        <f>IF(G13="","",COUNTIF($G$5:$G$24,"&gt;"&amp;G13)+COUNTIFS($G$5:G13,G13))</f>
        <v>9</v>
      </c>
      <c r="I13" s="49" t="str">
        <f t="shared" si="1"/>
        <v>Low</v>
      </c>
      <c r="J13" s="44" t="str">
        <f>'Situation Assessment'!J13</f>
        <v>Critical risks should be treated as implementation gates rather than ordinary improvement actions.</v>
      </c>
      <c r="K13" s="45" t="str">
        <f>'Situation Assessment'!I13</f>
        <v>Create one short register of non-negotiable approvals and high-consequence risks.</v>
      </c>
    </row>
    <row r="14" spans="1:11" ht="24">
      <c r="A14" s="46" t="str">
        <f>'Situation Assessment'!A14</f>
        <v>CORE-10</v>
      </c>
      <c r="B14" s="47" t="str">
        <f>'Situation Assessment'!B14</f>
        <v>Core</v>
      </c>
      <c r="C14" s="47" t="str">
        <f>'Situation Assessment'!C14</f>
        <v>Evidence and learning</v>
      </c>
      <c r="D14" s="47" t="str">
        <f>IF('Situation Assessment'!E14&lt;&gt;"",'Situation Assessment'!E14,'Situation Assessment'!D14)</f>
        <v>Is enough reliable information available to monitor performance and make decisions?</v>
      </c>
      <c r="E14" s="48">
        <f>'Situation Assessment'!F14</f>
        <v>0</v>
      </c>
      <c r="F14" s="47" t="str">
        <f>'Situation Assessment'!G14</f>
        <v>Unverified</v>
      </c>
      <c r="G14" s="48">
        <f t="shared" si="0"/>
        <v>1</v>
      </c>
      <c r="H14" s="48">
        <f>IF(G14="","",COUNTIF($G$5:$G$24,"&gt;"&amp;G14)+COUNTIFS($G$5:G14,G14))</f>
        <v>10</v>
      </c>
      <c r="I14" s="49" t="str">
        <f t="shared" si="1"/>
        <v>Low</v>
      </c>
      <c r="J14" s="44" t="str">
        <f>'Situation Assessment'!J14</f>
        <v>Data collection should be proportionate and directly linked to decisions.</v>
      </c>
      <c r="K14" s="45" t="str">
        <f>'Situation Assessment'!I14</f>
        <v>Identify the few measures that will show whether the situation is improving.</v>
      </c>
    </row>
    <row r="15" spans="1:11" ht="24">
      <c r="A15" s="46" t="str">
        <f>'Situation Assessment'!A15</f>
        <v>PRG-01</v>
      </c>
      <c r="B15" s="47" t="str">
        <f>'Situation Assessment'!B15</f>
        <v>Context</v>
      </c>
      <c r="C15" s="47" t="str">
        <f>'Situation Assessment'!C15</f>
        <v>Outcomes and target group</v>
      </c>
      <c r="D15" s="47" t="str">
        <f>IF('Situation Assessment'!E15&lt;&gt;"",'Situation Assessment'!E15,'Situation Assessment'!D15)</f>
        <v>Are the intended outcomes and target participants clearly defined?</v>
      </c>
      <c r="E15" s="48">
        <f>'Situation Assessment'!F15</f>
        <v>0</v>
      </c>
      <c r="F15" s="47" t="str">
        <f>'Situation Assessment'!G15</f>
        <v>Unverified</v>
      </c>
      <c r="G15" s="48">
        <f t="shared" si="0"/>
        <v>1</v>
      </c>
      <c r="H15" s="48">
        <f>IF(G15="","",COUNTIF($G$5:$G$24,"&gt;"&amp;G15)+COUNTIFS($G$5:G15,G15))</f>
        <v>11</v>
      </c>
      <c r="I15" s="49" t="str">
        <f t="shared" si="1"/>
        <v>Low</v>
      </c>
      <c r="J15" s="44" t="str">
        <f>'Situation Assessment'!J15</f>
        <v>Delivery and evaluation should be organised around a small number of clear outcomes.</v>
      </c>
      <c r="K15" s="45" t="str">
        <f>'Situation Assessment'!I15</f>
        <v>Confirm who the programme is for and what should change as a result.</v>
      </c>
    </row>
    <row r="16" spans="1:11" ht="24">
      <c r="A16" s="46" t="str">
        <f>'Situation Assessment'!A16</f>
        <v>PRG-02</v>
      </c>
      <c r="B16" s="47" t="str">
        <f>'Situation Assessment'!B16</f>
        <v>Context</v>
      </c>
      <c r="C16" s="47" t="str">
        <f>'Situation Assessment'!C16</f>
        <v>Delivery model</v>
      </c>
      <c r="D16" s="47" t="str">
        <f>IF('Situation Assessment'!E16&lt;&gt;"",'Situation Assessment'!E16,'Situation Assessment'!D16)</f>
        <v>Is the delivery model practical for the available time, locations and participants?</v>
      </c>
      <c r="E16" s="48">
        <f>'Situation Assessment'!F16</f>
        <v>0</v>
      </c>
      <c r="F16" s="47" t="str">
        <f>'Situation Assessment'!G16</f>
        <v>Unverified</v>
      </c>
      <c r="G16" s="48">
        <f t="shared" si="0"/>
        <v>1</v>
      </c>
      <c r="H16" s="48">
        <f>IF(G16="","",COUNTIF($G$5:$G$24,"&gt;"&amp;G16)+COUNTIFS($G$5:G16,G16))</f>
        <v>12</v>
      </c>
      <c r="I16" s="49" t="str">
        <f t="shared" si="1"/>
        <v>Low</v>
      </c>
      <c r="J16" s="44" t="str">
        <f>'Situation Assessment'!J16</f>
        <v>A realistic delivery model is more important than an ambitious but unworkable design.</v>
      </c>
      <c r="K16" s="45" t="str">
        <f>'Situation Assessment'!I16</f>
        <v>Review frequency, duration, locations and delivery method.</v>
      </c>
    </row>
    <row r="17" spans="1:11" ht="24">
      <c r="A17" s="46" t="str">
        <f>'Situation Assessment'!A17</f>
        <v>PRG-03</v>
      </c>
      <c r="B17" s="47" t="str">
        <f>'Situation Assessment'!B17</f>
        <v>Context</v>
      </c>
      <c r="C17" s="47" t="str">
        <f>'Situation Assessment'!C17</f>
        <v>Reach and participation</v>
      </c>
      <c r="D17" s="47" t="str">
        <f>IF('Situation Assessment'!E17&lt;&gt;"",'Situation Assessment'!E17,'Situation Assessment'!D17)</f>
        <v>Is the programme reaching the intended number and type of participants?</v>
      </c>
      <c r="E17" s="48">
        <f>'Situation Assessment'!F17</f>
        <v>0</v>
      </c>
      <c r="F17" s="47" t="str">
        <f>'Situation Assessment'!G17</f>
        <v>Unverified</v>
      </c>
      <c r="G17" s="48">
        <f t="shared" si="0"/>
        <v>1</v>
      </c>
      <c r="H17" s="48">
        <f>IF(G17="","",COUNTIF($G$5:$G$24,"&gt;"&amp;G17)+COUNTIFS($G$5:G17,G17))</f>
        <v>13</v>
      </c>
      <c r="I17" s="49" t="str">
        <f t="shared" si="1"/>
        <v>Low</v>
      </c>
      <c r="J17" s="44" t="str">
        <f>'Situation Assessment'!J17</f>
        <v>Low reach or the wrong participant mix should trigger redesign before expansion.</v>
      </c>
      <c r="K17" s="45" t="str">
        <f>'Situation Assessment'!I17</f>
        <v>Compare target and actual participation and identify access barriers.</v>
      </c>
    </row>
    <row r="18" spans="1:11" ht="24">
      <c r="A18" s="46" t="str">
        <f>'Situation Assessment'!A18</f>
        <v>PRG-04</v>
      </c>
      <c r="B18" s="47" t="str">
        <f>'Situation Assessment'!B18</f>
        <v>Context</v>
      </c>
      <c r="C18" s="47" t="str">
        <f>'Situation Assessment'!C18</f>
        <v>Delivery workforce</v>
      </c>
      <c r="D18" s="47" t="str">
        <f>IF('Situation Assessment'!E18&lt;&gt;"",'Situation Assessment'!E18,'Situation Assessment'!D18)</f>
        <v>Are enough capable staff, coaches or facilitators available?</v>
      </c>
      <c r="E18" s="48">
        <f>'Situation Assessment'!F18</f>
        <v>0</v>
      </c>
      <c r="F18" s="47" t="str">
        <f>'Situation Assessment'!G18</f>
        <v>Unverified</v>
      </c>
      <c r="G18" s="48">
        <f t="shared" si="0"/>
        <v>1</v>
      </c>
      <c r="H18" s="48">
        <f>IF(G18="","",COUNTIF($G$5:$G$24,"&gt;"&amp;G18)+COUNTIFS($G$5:G18,G18))</f>
        <v>14</v>
      </c>
      <c r="I18" s="49" t="str">
        <f t="shared" si="1"/>
        <v>Low</v>
      </c>
      <c r="J18" s="44" t="str">
        <f>'Situation Assessment'!J18</f>
        <v>Programme scale should reflect the real delivery workforce.</v>
      </c>
      <c r="K18" s="45" t="str">
        <f>'Situation Assessment'!I18</f>
        <v>Confirm roles, workload, technical capability and supervision.</v>
      </c>
    </row>
    <row r="19" spans="1:11" ht="24">
      <c r="A19" s="46" t="str">
        <f>'Situation Assessment'!A19</f>
        <v>PRG-05</v>
      </c>
      <c r="B19" s="47" t="str">
        <f>'Situation Assessment'!B19</f>
        <v>Context</v>
      </c>
      <c r="C19" s="47" t="str">
        <f>'Situation Assessment'!C19</f>
        <v>Venues and equipment</v>
      </c>
      <c r="D19" s="47" t="str">
        <f>IF('Situation Assessment'!E19&lt;&gt;"",'Situation Assessment'!E19,'Situation Assessment'!D19)</f>
        <v>Are venues and equipment adequate, safe and accessible for delivery?</v>
      </c>
      <c r="E19" s="48">
        <f>'Situation Assessment'!F19</f>
        <v>0</v>
      </c>
      <c r="F19" s="47" t="str">
        <f>'Situation Assessment'!G19</f>
        <v>Unverified</v>
      </c>
      <c r="G19" s="48">
        <f t="shared" si="0"/>
        <v>1</v>
      </c>
      <c r="H19" s="48">
        <f>IF(G19="","",COUNTIF($G$5:$G$24,"&gt;"&amp;G19)+COUNTIFS($G$5:G19,G19))</f>
        <v>15</v>
      </c>
      <c r="I19" s="49" t="str">
        <f t="shared" si="1"/>
        <v>Low</v>
      </c>
      <c r="J19" s="44" t="str">
        <f>'Situation Assessment'!J19</f>
        <v>Delivery quality depends on reliable access to essential physical resources.</v>
      </c>
      <c r="K19" s="45" t="str">
        <f>'Situation Assessment'!I19</f>
        <v>Check venue availability, equipment gaps and safety requirements.</v>
      </c>
    </row>
    <row r="20" spans="1:11" ht="24">
      <c r="A20" s="46" t="str">
        <f>'Situation Assessment'!A20</f>
        <v>PRG-06</v>
      </c>
      <c r="B20" s="47" t="str">
        <f>'Situation Assessment'!B20</f>
        <v>Context</v>
      </c>
      <c r="C20" s="47" t="str">
        <f>'Situation Assessment'!C20</f>
        <v>Budget and cost</v>
      </c>
      <c r="D20" s="47" t="str">
        <f>IF('Situation Assessment'!E20&lt;&gt;"",'Situation Assessment'!E20,'Situation Assessment'!D20)</f>
        <v>Is the programme affordable and are the major costs understood?</v>
      </c>
      <c r="E20" s="48">
        <f>'Situation Assessment'!F20</f>
        <v>0</v>
      </c>
      <c r="F20" s="47" t="str">
        <f>'Situation Assessment'!G20</f>
        <v>Unverified</v>
      </c>
      <c r="G20" s="48">
        <f t="shared" si="0"/>
        <v>1</v>
      </c>
      <c r="H20" s="48">
        <f>IF(G20="","",COUNTIF($G$5:$G$24,"&gt;"&amp;G20)+COUNTIFS($G$5:G20,G20))</f>
        <v>16</v>
      </c>
      <c r="I20" s="49" t="str">
        <f t="shared" si="1"/>
        <v>Low</v>
      </c>
      <c r="J20" s="44" t="str">
        <f>'Situation Assessment'!J20</f>
        <v>A minimum viable delivery model should be clear before adding optional costs.</v>
      </c>
      <c r="K20" s="45" t="str">
        <f>'Situation Assessment'!I20</f>
        <v>Compare essential costs with confirmed funding and in-kind support.</v>
      </c>
    </row>
    <row r="21" spans="1:11" ht="24">
      <c r="A21" s="46" t="str">
        <f>'Situation Assessment'!A21</f>
        <v>PRG-07</v>
      </c>
      <c r="B21" s="47" t="str">
        <f>'Situation Assessment'!B21</f>
        <v>Context</v>
      </c>
      <c r="C21" s="47" t="str">
        <f>'Situation Assessment'!C21</f>
        <v>Partners</v>
      </c>
      <c r="D21" s="47" t="str">
        <f>IF('Situation Assessment'!E21&lt;&gt;"",'Situation Assessment'!E21,'Situation Assessment'!D21)</f>
        <v>Are the right organisations contributing participants, expertise, venues or funding?</v>
      </c>
      <c r="E21" s="48">
        <f>'Situation Assessment'!F21</f>
        <v>0</v>
      </c>
      <c r="F21" s="47" t="str">
        <f>'Situation Assessment'!G21</f>
        <v>Unverified</v>
      </c>
      <c r="G21" s="48">
        <f t="shared" si="0"/>
        <v>1</v>
      </c>
      <c r="H21" s="48">
        <f>IF(G21="","",COUNTIF($G$5:$G$24,"&gt;"&amp;G21)+COUNTIFS($G$5:G21,G21))</f>
        <v>17</v>
      </c>
      <c r="I21" s="49" t="str">
        <f t="shared" si="1"/>
        <v>Low</v>
      </c>
      <c r="J21" s="44" t="str">
        <f>'Situation Assessment'!J21</f>
        <v>Partnerships should reduce delivery gaps rather than create coordination burden.</v>
      </c>
      <c r="K21" s="45" t="str">
        <f>'Situation Assessment'!I21</f>
        <v>Clarify partner roles and commitments.</v>
      </c>
    </row>
    <row r="22" spans="1:11" ht="24">
      <c r="A22" s="46" t="str">
        <f>'Situation Assessment'!A22</f>
        <v>PRG-08</v>
      </c>
      <c r="B22" s="47" t="str">
        <f>'Situation Assessment'!B22</f>
        <v>Context</v>
      </c>
      <c r="C22" s="47" t="str">
        <f>'Situation Assessment'!C22</f>
        <v>Inclusion and safeguarding</v>
      </c>
      <c r="D22" s="47" t="str">
        <f>IF('Situation Assessment'!E22&lt;&gt;"",'Situation Assessment'!E22,'Situation Assessment'!D22)</f>
        <v>Is participation safe, inclusive and appropriate for the target group?</v>
      </c>
      <c r="E22" s="48">
        <f>'Situation Assessment'!F22</f>
        <v>0</v>
      </c>
      <c r="F22" s="47" t="str">
        <f>'Situation Assessment'!G22</f>
        <v>Unverified</v>
      </c>
      <c r="G22" s="48">
        <f t="shared" si="0"/>
        <v>1</v>
      </c>
      <c r="H22" s="48">
        <f>IF(G22="","",COUNTIF($G$5:$G$24,"&gt;"&amp;G22)+COUNTIFS($G$5:G22,G22))</f>
        <v>18</v>
      </c>
      <c r="I22" s="49" t="str">
        <f t="shared" si="1"/>
        <v>Low</v>
      </c>
      <c r="J22" s="44" t="str">
        <f>'Situation Assessment'!J22</f>
        <v>Participation outcomes are weakened when access or safety barriers are ignored.</v>
      </c>
      <c r="K22" s="45" t="str">
        <f>'Situation Assessment'!I22</f>
        <v>Check safeguarding, accessibility, gender and cultural barriers.</v>
      </c>
    </row>
    <row r="23" spans="1:11" ht="24">
      <c r="A23" s="46" t="str">
        <f>'Situation Assessment'!A23</f>
        <v>PRG-09</v>
      </c>
      <c r="B23" s="47" t="str">
        <f>'Situation Assessment'!B23</f>
        <v>Context</v>
      </c>
      <c r="C23" s="47" t="str">
        <f>'Situation Assessment'!C23</f>
        <v>Monitoring and evaluation</v>
      </c>
      <c r="D23" s="47" t="str">
        <f>IF('Situation Assessment'!E23&lt;&gt;"",'Situation Assessment'!E23,'Situation Assessment'!D23)</f>
        <v>Are outputs and outcomes being measured simply and consistently?</v>
      </c>
      <c r="E23" s="48">
        <f>'Situation Assessment'!F23</f>
        <v>0</v>
      </c>
      <c r="F23" s="47" t="str">
        <f>'Situation Assessment'!G23</f>
        <v>Unverified</v>
      </c>
      <c r="G23" s="48">
        <f t="shared" si="0"/>
        <v>1</v>
      </c>
      <c r="H23" s="48">
        <f>IF(G23="","",COUNTIF($G$5:$G$24,"&gt;"&amp;G23)+COUNTIFS($G$5:G23,G23))</f>
        <v>19</v>
      </c>
      <c r="I23" s="49" t="str">
        <f t="shared" si="1"/>
        <v>Low</v>
      </c>
      <c r="J23" s="44" t="str">
        <f>'Situation Assessment'!J23</f>
        <v>Monitoring should support decisions, not become a separate administrative project.</v>
      </c>
      <c r="K23" s="45" t="str">
        <f>'Situation Assessment'!I23</f>
        <v>Select a small set of measures and establish baseline and review points.</v>
      </c>
    </row>
    <row r="24" spans="1:11" ht="24">
      <c r="A24" s="46" t="str">
        <f>'Situation Assessment'!A24</f>
        <v>PRG-10</v>
      </c>
      <c r="B24" s="47" t="str">
        <f>'Situation Assessment'!B24</f>
        <v>Context</v>
      </c>
      <c r="C24" s="47" t="str">
        <f>'Situation Assessment'!C24</f>
        <v>Sustainability and scale</v>
      </c>
      <c r="D24" s="47" t="str">
        <f>IF('Situation Assessment'!E24&lt;&gt;"",'Situation Assessment'!E24,'Situation Assessment'!D24)</f>
        <v>Is there a realistic pathway to continue, improve or scale the programme?</v>
      </c>
      <c r="E24" s="48">
        <f>'Situation Assessment'!F24</f>
        <v>0</v>
      </c>
      <c r="F24" s="47" t="str">
        <f>'Situation Assessment'!G24</f>
        <v>Unverified</v>
      </c>
      <c r="G24" s="48">
        <f t="shared" si="0"/>
        <v>1</v>
      </c>
      <c r="H24" s="48">
        <f>IF(G24="","",COUNTIF($G$5:$G$24,"&gt;"&amp;G24)+COUNTIFS($G$5:G24,G24))</f>
        <v>20</v>
      </c>
      <c r="I24" s="49" t="str">
        <f t="shared" si="1"/>
        <v>Low</v>
      </c>
      <c r="J24" s="44" t="str">
        <f>'Situation Assessment'!J24</f>
        <v>Scale should follow demonstrated value and delivery capacity.</v>
      </c>
      <c r="K24" s="45" t="str">
        <f>'Situation Assessment'!I24</f>
        <v>Identify what must be sustained and what evidence would justify expansion.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0"/>
  <sheetViews>
    <sheetView topLeftCell="A66" workbookViewId="0">
      <selection sqref="A1:A2"/>
    </sheetView>
  </sheetViews>
  <sheetFormatPr defaultRowHeight="14.25"/>
  <cols>
    <col min="1" max="2" width="10" customWidth="1"/>
    <col min="3" max="3" width="34" customWidth="1"/>
    <col min="4" max="4" width="24" customWidth="1"/>
    <col min="5" max="5" width="48" customWidth="1"/>
    <col min="6" max="7" width="42" customWidth="1"/>
    <col min="8" max="8" width="38" customWidth="1"/>
    <col min="13" max="13" width="36" customWidth="1"/>
    <col min="14" max="14" width="12" customWidth="1"/>
  </cols>
  <sheetData>
    <row r="1" spans="1:14" ht="18">
      <c r="A1" s="101" t="s">
        <v>122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</row>
    <row r="2" spans="1:14">
      <c r="A2" s="102" t="s">
        <v>123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>
      <c r="A4" s="15" t="s">
        <v>75</v>
      </c>
      <c r="B4" s="15" t="s">
        <v>76</v>
      </c>
      <c r="C4" s="15" t="s">
        <v>124</v>
      </c>
      <c r="D4" s="15" t="s">
        <v>77</v>
      </c>
      <c r="E4" s="15" t="s">
        <v>78</v>
      </c>
      <c r="F4" s="15" t="s">
        <v>82</v>
      </c>
      <c r="G4" s="15" t="s">
        <v>83</v>
      </c>
      <c r="H4" s="15" t="s">
        <v>125</v>
      </c>
      <c r="I4" s="14"/>
      <c r="J4" s="14"/>
      <c r="K4" s="14"/>
      <c r="L4" s="14"/>
      <c r="M4" s="15" t="s">
        <v>124</v>
      </c>
      <c r="N4" s="15" t="s">
        <v>126</v>
      </c>
    </row>
    <row r="5" spans="1:14" ht="24">
      <c r="A5" s="14" t="s">
        <v>127</v>
      </c>
      <c r="B5" s="14" t="s">
        <v>128</v>
      </c>
      <c r="C5" s="14" t="s">
        <v>129</v>
      </c>
      <c r="D5" s="14" t="s">
        <v>130</v>
      </c>
      <c r="E5" s="14" t="s">
        <v>131</v>
      </c>
      <c r="F5" s="14" t="s">
        <v>132</v>
      </c>
      <c r="G5" s="14" t="s">
        <v>133</v>
      </c>
      <c r="H5" s="14" t="s">
        <v>134</v>
      </c>
      <c r="I5" s="14"/>
      <c r="J5" s="14"/>
      <c r="K5" s="14"/>
      <c r="L5" s="14"/>
      <c r="M5" s="14" t="s">
        <v>15</v>
      </c>
      <c r="N5" s="14">
        <v>1</v>
      </c>
    </row>
    <row r="6" spans="1:14" ht="24">
      <c r="A6" s="14" t="s">
        <v>135</v>
      </c>
      <c r="B6" s="14" t="s">
        <v>128</v>
      </c>
      <c r="C6" s="14" t="s">
        <v>129</v>
      </c>
      <c r="D6" s="14" t="s">
        <v>136</v>
      </c>
      <c r="E6" s="14" t="s">
        <v>137</v>
      </c>
      <c r="F6" s="14" t="s">
        <v>138</v>
      </c>
      <c r="G6" s="14" t="s">
        <v>139</v>
      </c>
      <c r="H6" s="14" t="s">
        <v>140</v>
      </c>
      <c r="I6" s="14"/>
      <c r="J6" s="14"/>
      <c r="K6" s="14"/>
      <c r="L6" s="14"/>
      <c r="M6" s="14" t="s">
        <v>141</v>
      </c>
      <c r="N6" s="14">
        <v>11</v>
      </c>
    </row>
    <row r="7" spans="1:14" ht="24">
      <c r="A7" s="14" t="s">
        <v>142</v>
      </c>
      <c r="B7" s="14" t="s">
        <v>128</v>
      </c>
      <c r="C7" s="14" t="s">
        <v>129</v>
      </c>
      <c r="D7" s="14" t="s">
        <v>143</v>
      </c>
      <c r="E7" s="14" t="s">
        <v>144</v>
      </c>
      <c r="F7" s="14" t="s">
        <v>145</v>
      </c>
      <c r="G7" s="14" t="s">
        <v>146</v>
      </c>
      <c r="H7" s="14" t="s">
        <v>147</v>
      </c>
      <c r="I7" s="14"/>
      <c r="J7" s="14"/>
      <c r="K7" s="14"/>
      <c r="L7" s="14"/>
      <c r="M7" s="14" t="s">
        <v>148</v>
      </c>
      <c r="N7" s="14">
        <v>21</v>
      </c>
    </row>
    <row r="8" spans="1:14" ht="24">
      <c r="A8" s="14" t="s">
        <v>149</v>
      </c>
      <c r="B8" s="14" t="s">
        <v>128</v>
      </c>
      <c r="C8" s="14" t="s">
        <v>129</v>
      </c>
      <c r="D8" s="14" t="s">
        <v>150</v>
      </c>
      <c r="E8" s="14" t="s">
        <v>151</v>
      </c>
      <c r="F8" s="14" t="s">
        <v>152</v>
      </c>
      <c r="G8" s="14" t="s">
        <v>153</v>
      </c>
      <c r="H8" s="14" t="s">
        <v>154</v>
      </c>
      <c r="I8" s="14"/>
      <c r="J8" s="14"/>
      <c r="K8" s="14"/>
      <c r="L8" s="14"/>
      <c r="M8" s="14" t="s">
        <v>155</v>
      </c>
      <c r="N8" s="14">
        <v>31</v>
      </c>
    </row>
    <row r="9" spans="1:14" ht="24">
      <c r="A9" s="14" t="s">
        <v>156</v>
      </c>
      <c r="B9" s="14" t="s">
        <v>128</v>
      </c>
      <c r="C9" s="14" t="s">
        <v>129</v>
      </c>
      <c r="D9" s="14" t="s">
        <v>157</v>
      </c>
      <c r="E9" s="14" t="s">
        <v>158</v>
      </c>
      <c r="F9" s="14" t="s">
        <v>159</v>
      </c>
      <c r="G9" s="14" t="s">
        <v>160</v>
      </c>
      <c r="H9" s="14" t="s">
        <v>161</v>
      </c>
      <c r="I9" s="14"/>
      <c r="J9" s="14"/>
      <c r="K9" s="14"/>
      <c r="L9" s="14"/>
      <c r="M9" s="14" t="s">
        <v>162</v>
      </c>
      <c r="N9" s="14">
        <v>41</v>
      </c>
    </row>
    <row r="10" spans="1:14" ht="24">
      <c r="A10" s="14" t="s">
        <v>163</v>
      </c>
      <c r="B10" s="14" t="s">
        <v>128</v>
      </c>
      <c r="C10" s="14" t="s">
        <v>129</v>
      </c>
      <c r="D10" s="14" t="s">
        <v>164</v>
      </c>
      <c r="E10" s="14" t="s">
        <v>165</v>
      </c>
      <c r="F10" s="14" t="s">
        <v>166</v>
      </c>
      <c r="G10" s="14" t="s">
        <v>167</v>
      </c>
      <c r="H10" s="14" t="s">
        <v>168</v>
      </c>
      <c r="I10" s="14"/>
      <c r="J10" s="14"/>
      <c r="K10" s="14"/>
      <c r="L10" s="14"/>
      <c r="M10" s="14" t="s">
        <v>169</v>
      </c>
      <c r="N10" s="14">
        <v>51</v>
      </c>
    </row>
    <row r="11" spans="1:14" ht="24">
      <c r="A11" s="14" t="s">
        <v>170</v>
      </c>
      <c r="B11" s="14" t="s">
        <v>128</v>
      </c>
      <c r="C11" s="14" t="s">
        <v>129</v>
      </c>
      <c r="D11" s="14" t="s">
        <v>171</v>
      </c>
      <c r="E11" s="14" t="s">
        <v>172</v>
      </c>
      <c r="F11" s="14" t="s">
        <v>173</v>
      </c>
      <c r="G11" s="14" t="s">
        <v>174</v>
      </c>
      <c r="H11" s="14" t="s">
        <v>175</v>
      </c>
      <c r="I11" s="14"/>
      <c r="J11" s="14"/>
      <c r="K11" s="14"/>
      <c r="L11" s="14"/>
      <c r="M11" s="14" t="s">
        <v>176</v>
      </c>
      <c r="N11" s="14">
        <v>61</v>
      </c>
    </row>
    <row r="12" spans="1:14" ht="24">
      <c r="A12" s="14" t="s">
        <v>177</v>
      </c>
      <c r="B12" s="14" t="s">
        <v>128</v>
      </c>
      <c r="C12" s="14" t="s">
        <v>129</v>
      </c>
      <c r="D12" s="14" t="s">
        <v>178</v>
      </c>
      <c r="E12" s="14" t="s">
        <v>179</v>
      </c>
      <c r="F12" s="14" t="s">
        <v>180</v>
      </c>
      <c r="G12" s="14" t="s">
        <v>181</v>
      </c>
      <c r="H12" s="14" t="s">
        <v>182</v>
      </c>
      <c r="I12" s="14"/>
      <c r="J12" s="14"/>
      <c r="K12" s="14"/>
      <c r="L12" s="14"/>
      <c r="M12" s="14"/>
      <c r="N12" s="14"/>
    </row>
    <row r="13" spans="1:14" ht="24">
      <c r="A13" s="14" t="s">
        <v>183</v>
      </c>
      <c r="B13" s="14" t="s">
        <v>128</v>
      </c>
      <c r="C13" s="14" t="s">
        <v>129</v>
      </c>
      <c r="D13" s="14" t="s">
        <v>184</v>
      </c>
      <c r="E13" s="14" t="s">
        <v>185</v>
      </c>
      <c r="F13" s="14" t="s">
        <v>186</v>
      </c>
      <c r="G13" s="14" t="s">
        <v>187</v>
      </c>
      <c r="H13" s="14" t="s">
        <v>188</v>
      </c>
      <c r="I13" s="14"/>
      <c r="J13" s="14"/>
      <c r="K13" s="14"/>
      <c r="L13" s="14"/>
      <c r="M13" s="14"/>
      <c r="N13" s="14"/>
    </row>
    <row r="14" spans="1:14" ht="24">
      <c r="A14" s="14" t="s">
        <v>189</v>
      </c>
      <c r="B14" s="14" t="s">
        <v>128</v>
      </c>
      <c r="C14" s="14" t="s">
        <v>129</v>
      </c>
      <c r="D14" s="14" t="s">
        <v>190</v>
      </c>
      <c r="E14" s="14" t="s">
        <v>191</v>
      </c>
      <c r="F14" s="14" t="s">
        <v>192</v>
      </c>
      <c r="G14" s="14" t="s">
        <v>193</v>
      </c>
      <c r="H14" s="14" t="s">
        <v>194</v>
      </c>
      <c r="I14" s="14"/>
      <c r="J14" s="14"/>
      <c r="K14" s="14"/>
      <c r="L14" s="14"/>
      <c r="M14" s="14"/>
      <c r="N14" s="14"/>
    </row>
    <row r="15" spans="1:14" ht="24">
      <c r="A15" s="14" t="s">
        <v>195</v>
      </c>
      <c r="B15" s="14" t="s">
        <v>124</v>
      </c>
      <c r="C15" s="14" t="s">
        <v>15</v>
      </c>
      <c r="D15" s="14" t="s">
        <v>196</v>
      </c>
      <c r="E15" s="14" t="s">
        <v>197</v>
      </c>
      <c r="F15" s="14" t="s">
        <v>198</v>
      </c>
      <c r="G15" s="14" t="s">
        <v>199</v>
      </c>
      <c r="H15" s="14" t="s">
        <v>200</v>
      </c>
      <c r="I15" s="14"/>
      <c r="J15" s="14"/>
      <c r="K15" s="14"/>
      <c r="L15" s="14"/>
      <c r="M15" s="14"/>
      <c r="N15" s="14"/>
    </row>
    <row r="16" spans="1:14" ht="24">
      <c r="A16" s="14" t="s">
        <v>201</v>
      </c>
      <c r="B16" s="14" t="s">
        <v>124</v>
      </c>
      <c r="C16" s="14" t="s">
        <v>15</v>
      </c>
      <c r="D16" s="14" t="s">
        <v>202</v>
      </c>
      <c r="E16" s="14" t="s">
        <v>203</v>
      </c>
      <c r="F16" s="14" t="s">
        <v>204</v>
      </c>
      <c r="G16" s="14" t="s">
        <v>205</v>
      </c>
      <c r="H16" s="14" t="s">
        <v>206</v>
      </c>
      <c r="I16" s="14"/>
      <c r="J16" s="14"/>
      <c r="K16" s="14"/>
      <c r="L16" s="14"/>
      <c r="M16" s="14"/>
      <c r="N16" s="14"/>
    </row>
    <row r="17" spans="1:14" ht="24">
      <c r="A17" s="14" t="s">
        <v>207</v>
      </c>
      <c r="B17" s="14" t="s">
        <v>124</v>
      </c>
      <c r="C17" s="14" t="s">
        <v>15</v>
      </c>
      <c r="D17" s="14" t="s">
        <v>208</v>
      </c>
      <c r="E17" s="14" t="s">
        <v>209</v>
      </c>
      <c r="F17" s="14" t="s">
        <v>210</v>
      </c>
      <c r="G17" s="14" t="s">
        <v>211</v>
      </c>
      <c r="H17" s="14" t="s">
        <v>212</v>
      </c>
      <c r="I17" s="14"/>
      <c r="J17" s="14"/>
      <c r="K17" s="14"/>
      <c r="L17" s="14"/>
      <c r="M17" s="14"/>
      <c r="N17" s="14"/>
    </row>
    <row r="18" spans="1:14" ht="24">
      <c r="A18" s="14" t="s">
        <v>213</v>
      </c>
      <c r="B18" s="14" t="s">
        <v>124</v>
      </c>
      <c r="C18" s="14" t="s">
        <v>15</v>
      </c>
      <c r="D18" s="14" t="s">
        <v>214</v>
      </c>
      <c r="E18" s="14" t="s">
        <v>215</v>
      </c>
      <c r="F18" s="14" t="s">
        <v>216</v>
      </c>
      <c r="G18" s="14" t="s">
        <v>217</v>
      </c>
      <c r="H18" s="14" t="s">
        <v>218</v>
      </c>
      <c r="I18" s="14"/>
      <c r="J18" s="14"/>
      <c r="K18" s="14"/>
      <c r="L18" s="14"/>
      <c r="M18" s="14"/>
      <c r="N18" s="14"/>
    </row>
    <row r="19" spans="1:14" ht="24">
      <c r="A19" s="14" t="s">
        <v>219</v>
      </c>
      <c r="B19" s="14" t="s">
        <v>124</v>
      </c>
      <c r="C19" s="14" t="s">
        <v>15</v>
      </c>
      <c r="D19" s="14" t="s">
        <v>220</v>
      </c>
      <c r="E19" s="14" t="s">
        <v>221</v>
      </c>
      <c r="F19" s="14" t="s">
        <v>222</v>
      </c>
      <c r="G19" s="14" t="s">
        <v>223</v>
      </c>
      <c r="H19" s="14" t="s">
        <v>224</v>
      </c>
      <c r="I19" s="14"/>
      <c r="J19" s="14"/>
      <c r="K19" s="14"/>
      <c r="L19" s="14"/>
      <c r="M19" s="14"/>
      <c r="N19" s="14"/>
    </row>
    <row r="20" spans="1:14" ht="24">
      <c r="A20" s="14" t="s">
        <v>225</v>
      </c>
      <c r="B20" s="14" t="s">
        <v>124</v>
      </c>
      <c r="C20" s="14" t="s">
        <v>15</v>
      </c>
      <c r="D20" s="14" t="s">
        <v>226</v>
      </c>
      <c r="E20" s="14" t="s">
        <v>227</v>
      </c>
      <c r="F20" s="14" t="s">
        <v>228</v>
      </c>
      <c r="G20" s="14" t="s">
        <v>229</v>
      </c>
      <c r="H20" s="14" t="s">
        <v>230</v>
      </c>
      <c r="I20" s="14"/>
      <c r="J20" s="14"/>
      <c r="K20" s="14"/>
      <c r="L20" s="14"/>
      <c r="M20" s="14"/>
      <c r="N20" s="14"/>
    </row>
    <row r="21" spans="1:14" ht="24">
      <c r="A21" s="14" t="s">
        <v>231</v>
      </c>
      <c r="B21" s="14" t="s">
        <v>124</v>
      </c>
      <c r="C21" s="14" t="s">
        <v>15</v>
      </c>
      <c r="D21" s="14" t="s">
        <v>232</v>
      </c>
      <c r="E21" s="14" t="s">
        <v>233</v>
      </c>
      <c r="F21" s="14" t="s">
        <v>234</v>
      </c>
      <c r="G21" s="14" t="s">
        <v>235</v>
      </c>
      <c r="H21" s="14" t="s">
        <v>236</v>
      </c>
      <c r="I21" s="14"/>
      <c r="J21" s="14"/>
      <c r="K21" s="14"/>
      <c r="L21" s="14"/>
      <c r="M21" s="14"/>
      <c r="N21" s="14"/>
    </row>
    <row r="22" spans="1:14" ht="24">
      <c r="A22" s="14" t="s">
        <v>237</v>
      </c>
      <c r="B22" s="14" t="s">
        <v>124</v>
      </c>
      <c r="C22" s="14" t="s">
        <v>15</v>
      </c>
      <c r="D22" s="14" t="s">
        <v>238</v>
      </c>
      <c r="E22" s="14" t="s">
        <v>239</v>
      </c>
      <c r="F22" s="14" t="s">
        <v>240</v>
      </c>
      <c r="G22" s="14" t="s">
        <v>241</v>
      </c>
      <c r="H22" s="14" t="s">
        <v>242</v>
      </c>
      <c r="I22" s="14"/>
      <c r="J22" s="14"/>
      <c r="K22" s="14"/>
      <c r="L22" s="14"/>
      <c r="M22" s="14"/>
      <c r="N22" s="14"/>
    </row>
    <row r="23" spans="1:14" ht="24">
      <c r="A23" s="14" t="s">
        <v>243</v>
      </c>
      <c r="B23" s="14" t="s">
        <v>124</v>
      </c>
      <c r="C23" s="14" t="s">
        <v>15</v>
      </c>
      <c r="D23" s="14" t="s">
        <v>244</v>
      </c>
      <c r="E23" s="14" t="s">
        <v>245</v>
      </c>
      <c r="F23" s="14" t="s">
        <v>246</v>
      </c>
      <c r="G23" s="14" t="s">
        <v>247</v>
      </c>
      <c r="H23" s="14" t="s">
        <v>248</v>
      </c>
      <c r="I23" s="14"/>
      <c r="J23" s="14"/>
      <c r="K23" s="14"/>
      <c r="L23" s="14"/>
      <c r="M23" s="14"/>
      <c r="N23" s="14"/>
    </row>
    <row r="24" spans="1:14" ht="24">
      <c r="A24" s="14" t="s">
        <v>249</v>
      </c>
      <c r="B24" s="14" t="s">
        <v>124</v>
      </c>
      <c r="C24" s="14" t="s">
        <v>15</v>
      </c>
      <c r="D24" s="14" t="s">
        <v>250</v>
      </c>
      <c r="E24" s="14" t="s">
        <v>251</v>
      </c>
      <c r="F24" s="14" t="s">
        <v>252</v>
      </c>
      <c r="G24" s="14" t="s">
        <v>253</v>
      </c>
      <c r="H24" s="14" t="s">
        <v>254</v>
      </c>
      <c r="I24" s="14"/>
      <c r="J24" s="14"/>
      <c r="K24" s="14"/>
      <c r="L24" s="14"/>
      <c r="M24" s="14"/>
      <c r="N24" s="14"/>
    </row>
    <row r="25" spans="1:14" ht="24">
      <c r="A25" s="14" t="s">
        <v>255</v>
      </c>
      <c r="B25" s="14" t="s">
        <v>124</v>
      </c>
      <c r="C25" s="14" t="s">
        <v>141</v>
      </c>
      <c r="D25" s="14" t="s">
        <v>256</v>
      </c>
      <c r="E25" s="14" t="s">
        <v>257</v>
      </c>
      <c r="F25" s="14" t="s">
        <v>258</v>
      </c>
      <c r="G25" s="14" t="s">
        <v>259</v>
      </c>
      <c r="H25" s="14" t="s">
        <v>260</v>
      </c>
      <c r="I25" s="14"/>
      <c r="J25" s="14"/>
      <c r="K25" s="14"/>
      <c r="L25" s="14"/>
      <c r="M25" s="14"/>
      <c r="N25" s="14"/>
    </row>
    <row r="26" spans="1:14" ht="24">
      <c r="A26" s="14" t="s">
        <v>261</v>
      </c>
      <c r="B26" s="14" t="s">
        <v>124</v>
      </c>
      <c r="C26" s="14" t="s">
        <v>141</v>
      </c>
      <c r="D26" s="14" t="s">
        <v>262</v>
      </c>
      <c r="E26" s="14" t="s">
        <v>263</v>
      </c>
      <c r="F26" s="14" t="s">
        <v>264</v>
      </c>
      <c r="G26" s="14" t="s">
        <v>265</v>
      </c>
      <c r="H26" s="14" t="s">
        <v>266</v>
      </c>
      <c r="I26" s="14"/>
      <c r="J26" s="14"/>
      <c r="K26" s="14"/>
      <c r="L26" s="14"/>
      <c r="M26" s="14"/>
      <c r="N26" s="14"/>
    </row>
    <row r="27" spans="1:14" ht="24">
      <c r="A27" s="14" t="s">
        <v>267</v>
      </c>
      <c r="B27" s="14" t="s">
        <v>124</v>
      </c>
      <c r="C27" s="14" t="s">
        <v>141</v>
      </c>
      <c r="D27" s="14" t="s">
        <v>268</v>
      </c>
      <c r="E27" s="14" t="s">
        <v>269</v>
      </c>
      <c r="F27" s="14" t="s">
        <v>270</v>
      </c>
      <c r="G27" s="14" t="s">
        <v>271</v>
      </c>
      <c r="H27" s="14" t="s">
        <v>272</v>
      </c>
      <c r="I27" s="14"/>
      <c r="J27" s="14"/>
      <c r="K27" s="14"/>
      <c r="L27" s="14"/>
      <c r="M27" s="14"/>
      <c r="N27" s="14"/>
    </row>
    <row r="28" spans="1:14" ht="24">
      <c r="A28" s="14" t="s">
        <v>273</v>
      </c>
      <c r="B28" s="14" t="s">
        <v>124</v>
      </c>
      <c r="C28" s="14" t="s">
        <v>141</v>
      </c>
      <c r="D28" s="14" t="s">
        <v>274</v>
      </c>
      <c r="E28" s="14" t="s">
        <v>275</v>
      </c>
      <c r="F28" s="14" t="s">
        <v>276</v>
      </c>
      <c r="G28" s="14" t="s">
        <v>277</v>
      </c>
      <c r="H28" s="14" t="s">
        <v>278</v>
      </c>
      <c r="I28" s="14"/>
      <c r="J28" s="14"/>
      <c r="K28" s="14"/>
      <c r="L28" s="14"/>
      <c r="M28" s="14"/>
      <c r="N28" s="14"/>
    </row>
    <row r="29" spans="1:14" ht="24">
      <c r="A29" s="14" t="s">
        <v>279</v>
      </c>
      <c r="B29" s="14" t="s">
        <v>124</v>
      </c>
      <c r="C29" s="14" t="s">
        <v>141</v>
      </c>
      <c r="D29" s="14" t="s">
        <v>280</v>
      </c>
      <c r="E29" s="14" t="s">
        <v>281</v>
      </c>
      <c r="F29" s="14" t="s">
        <v>282</v>
      </c>
      <c r="G29" s="14" t="s">
        <v>283</v>
      </c>
      <c r="H29" s="14" t="s">
        <v>284</v>
      </c>
      <c r="I29" s="14"/>
      <c r="J29" s="14"/>
      <c r="K29" s="14"/>
      <c r="L29" s="14"/>
      <c r="M29" s="14"/>
      <c r="N29" s="14"/>
    </row>
    <row r="30" spans="1:14" ht="24">
      <c r="A30" s="14" t="s">
        <v>285</v>
      </c>
      <c r="B30" s="14" t="s">
        <v>124</v>
      </c>
      <c r="C30" s="14" t="s">
        <v>141</v>
      </c>
      <c r="D30" s="14" t="s">
        <v>286</v>
      </c>
      <c r="E30" s="14" t="s">
        <v>287</v>
      </c>
      <c r="F30" s="14" t="s">
        <v>288</v>
      </c>
      <c r="G30" s="14" t="s">
        <v>289</v>
      </c>
      <c r="H30" s="14" t="s">
        <v>290</v>
      </c>
      <c r="I30" s="14"/>
      <c r="J30" s="14"/>
      <c r="K30" s="14"/>
      <c r="L30" s="14"/>
      <c r="M30" s="14"/>
      <c r="N30" s="14"/>
    </row>
    <row r="31" spans="1:14" ht="24">
      <c r="A31" s="14" t="s">
        <v>291</v>
      </c>
      <c r="B31" s="14" t="s">
        <v>124</v>
      </c>
      <c r="C31" s="14" t="s">
        <v>141</v>
      </c>
      <c r="D31" s="14" t="s">
        <v>292</v>
      </c>
      <c r="E31" s="14" t="s">
        <v>293</v>
      </c>
      <c r="F31" s="14" t="s">
        <v>294</v>
      </c>
      <c r="G31" s="14" t="s">
        <v>295</v>
      </c>
      <c r="H31" s="14" t="s">
        <v>296</v>
      </c>
      <c r="I31" s="14"/>
      <c r="J31" s="14"/>
      <c r="K31" s="14"/>
      <c r="L31" s="14"/>
      <c r="M31" s="14"/>
      <c r="N31" s="14"/>
    </row>
    <row r="32" spans="1:14" ht="24">
      <c r="A32" s="14" t="s">
        <v>297</v>
      </c>
      <c r="B32" s="14" t="s">
        <v>124</v>
      </c>
      <c r="C32" s="14" t="s">
        <v>141</v>
      </c>
      <c r="D32" s="14" t="s">
        <v>298</v>
      </c>
      <c r="E32" s="14" t="s">
        <v>299</v>
      </c>
      <c r="F32" s="14" t="s">
        <v>300</v>
      </c>
      <c r="G32" s="14" t="s">
        <v>301</v>
      </c>
      <c r="H32" s="14" t="s">
        <v>302</v>
      </c>
      <c r="I32" s="14"/>
      <c r="J32" s="14"/>
      <c r="K32" s="14"/>
      <c r="L32" s="14"/>
      <c r="M32" s="14"/>
      <c r="N32" s="14"/>
    </row>
    <row r="33" spans="1:14" ht="24">
      <c r="A33" s="14" t="s">
        <v>303</v>
      </c>
      <c r="B33" s="14" t="s">
        <v>124</v>
      </c>
      <c r="C33" s="14" t="s">
        <v>141</v>
      </c>
      <c r="D33" s="14" t="s">
        <v>304</v>
      </c>
      <c r="E33" s="14" t="s">
        <v>305</v>
      </c>
      <c r="F33" s="14" t="s">
        <v>306</v>
      </c>
      <c r="G33" s="14" t="s">
        <v>307</v>
      </c>
      <c r="H33" s="14" t="s">
        <v>308</v>
      </c>
      <c r="I33" s="14"/>
      <c r="J33" s="14"/>
      <c r="K33" s="14"/>
      <c r="L33" s="14"/>
      <c r="M33" s="14"/>
      <c r="N33" s="14"/>
    </row>
    <row r="34" spans="1:14" ht="24">
      <c r="A34" s="14" t="s">
        <v>309</v>
      </c>
      <c r="B34" s="14" t="s">
        <v>124</v>
      </c>
      <c r="C34" s="14" t="s">
        <v>141</v>
      </c>
      <c r="D34" s="14" t="s">
        <v>310</v>
      </c>
      <c r="E34" s="14" t="s">
        <v>311</v>
      </c>
      <c r="F34" s="14" t="s">
        <v>312</v>
      </c>
      <c r="G34" s="14" t="s">
        <v>313</v>
      </c>
      <c r="H34" s="14" t="s">
        <v>314</v>
      </c>
      <c r="I34" s="14"/>
      <c r="J34" s="14"/>
      <c r="K34" s="14"/>
      <c r="L34" s="14"/>
      <c r="M34" s="14"/>
      <c r="N34" s="14"/>
    </row>
    <row r="35" spans="1:14" ht="24">
      <c r="A35" s="14" t="s">
        <v>315</v>
      </c>
      <c r="B35" s="14" t="s">
        <v>124</v>
      </c>
      <c r="C35" s="14" t="s">
        <v>148</v>
      </c>
      <c r="D35" s="14" t="s">
        <v>316</v>
      </c>
      <c r="E35" s="14" t="s">
        <v>317</v>
      </c>
      <c r="F35" s="14" t="s">
        <v>318</v>
      </c>
      <c r="G35" s="14" t="s">
        <v>319</v>
      </c>
      <c r="H35" s="14" t="s">
        <v>320</v>
      </c>
      <c r="I35" s="14"/>
      <c r="J35" s="14"/>
      <c r="K35" s="14"/>
      <c r="L35" s="14"/>
      <c r="M35" s="14"/>
      <c r="N35" s="14"/>
    </row>
    <row r="36" spans="1:14" ht="24">
      <c r="A36" s="14" t="s">
        <v>321</v>
      </c>
      <c r="B36" s="14" t="s">
        <v>124</v>
      </c>
      <c r="C36" s="14" t="s">
        <v>148</v>
      </c>
      <c r="D36" s="14" t="s">
        <v>322</v>
      </c>
      <c r="E36" s="14" t="s">
        <v>323</v>
      </c>
      <c r="F36" s="14" t="s">
        <v>324</v>
      </c>
      <c r="G36" s="14" t="s">
        <v>325</v>
      </c>
      <c r="H36" s="14" t="s">
        <v>326</v>
      </c>
      <c r="I36" s="14"/>
      <c r="J36" s="14"/>
      <c r="K36" s="14"/>
      <c r="L36" s="14"/>
      <c r="M36" s="14"/>
      <c r="N36" s="14"/>
    </row>
    <row r="37" spans="1:14" ht="24">
      <c r="A37" s="14" t="s">
        <v>327</v>
      </c>
      <c r="B37" s="14" t="s">
        <v>124</v>
      </c>
      <c r="C37" s="14" t="s">
        <v>148</v>
      </c>
      <c r="D37" s="14" t="s">
        <v>328</v>
      </c>
      <c r="E37" s="14" t="s">
        <v>329</v>
      </c>
      <c r="F37" s="14" t="s">
        <v>330</v>
      </c>
      <c r="G37" s="14" t="s">
        <v>331</v>
      </c>
      <c r="H37" s="14" t="s">
        <v>332</v>
      </c>
      <c r="I37" s="14"/>
      <c r="J37" s="14"/>
      <c r="K37" s="14"/>
      <c r="L37" s="14"/>
      <c r="M37" s="14"/>
      <c r="N37" s="14"/>
    </row>
    <row r="38" spans="1:14" ht="24">
      <c r="A38" s="14" t="s">
        <v>333</v>
      </c>
      <c r="B38" s="14" t="s">
        <v>124</v>
      </c>
      <c r="C38" s="14" t="s">
        <v>148</v>
      </c>
      <c r="D38" s="14" t="s">
        <v>334</v>
      </c>
      <c r="E38" s="14" t="s">
        <v>335</v>
      </c>
      <c r="F38" s="14" t="s">
        <v>336</v>
      </c>
      <c r="G38" s="14" t="s">
        <v>337</v>
      </c>
      <c r="H38" s="14" t="s">
        <v>338</v>
      </c>
      <c r="I38" s="14"/>
      <c r="J38" s="14"/>
      <c r="K38" s="14"/>
      <c r="L38" s="14"/>
      <c r="M38" s="14"/>
      <c r="N38" s="14"/>
    </row>
    <row r="39" spans="1:14" ht="24">
      <c r="A39" s="14" t="s">
        <v>339</v>
      </c>
      <c r="B39" s="14" t="s">
        <v>124</v>
      </c>
      <c r="C39" s="14" t="s">
        <v>148</v>
      </c>
      <c r="D39" s="14" t="s">
        <v>340</v>
      </c>
      <c r="E39" s="14" t="s">
        <v>341</v>
      </c>
      <c r="F39" s="14" t="s">
        <v>342</v>
      </c>
      <c r="G39" s="14" t="s">
        <v>343</v>
      </c>
      <c r="H39" s="14" t="s">
        <v>344</v>
      </c>
      <c r="I39" s="14"/>
      <c r="J39" s="14"/>
      <c r="K39" s="14"/>
      <c r="L39" s="14"/>
      <c r="M39" s="14"/>
      <c r="N39" s="14"/>
    </row>
    <row r="40" spans="1:14" ht="24">
      <c r="A40" s="14" t="s">
        <v>345</v>
      </c>
      <c r="B40" s="14" t="s">
        <v>124</v>
      </c>
      <c r="C40" s="14" t="s">
        <v>148</v>
      </c>
      <c r="D40" s="14" t="s">
        <v>346</v>
      </c>
      <c r="E40" s="14" t="s">
        <v>347</v>
      </c>
      <c r="F40" s="14" t="s">
        <v>348</v>
      </c>
      <c r="G40" s="14" t="s">
        <v>349</v>
      </c>
      <c r="H40" s="14" t="s">
        <v>350</v>
      </c>
      <c r="I40" s="14"/>
      <c r="J40" s="14"/>
      <c r="K40" s="14"/>
      <c r="L40" s="14"/>
      <c r="M40" s="14"/>
      <c r="N40" s="14"/>
    </row>
    <row r="41" spans="1:14" ht="24">
      <c r="A41" s="14" t="s">
        <v>351</v>
      </c>
      <c r="B41" s="14" t="s">
        <v>124</v>
      </c>
      <c r="C41" s="14" t="s">
        <v>148</v>
      </c>
      <c r="D41" s="14" t="s">
        <v>352</v>
      </c>
      <c r="E41" s="14" t="s">
        <v>353</v>
      </c>
      <c r="F41" s="14" t="s">
        <v>354</v>
      </c>
      <c r="G41" s="14" t="s">
        <v>355</v>
      </c>
      <c r="H41" s="14" t="s">
        <v>356</v>
      </c>
      <c r="I41" s="14"/>
      <c r="J41" s="14"/>
      <c r="K41" s="14"/>
      <c r="L41" s="14"/>
      <c r="M41" s="14"/>
      <c r="N41" s="14"/>
    </row>
    <row r="42" spans="1:14" ht="24">
      <c r="A42" s="14" t="s">
        <v>357</v>
      </c>
      <c r="B42" s="14" t="s">
        <v>124</v>
      </c>
      <c r="C42" s="14" t="s">
        <v>148</v>
      </c>
      <c r="D42" s="14" t="s">
        <v>358</v>
      </c>
      <c r="E42" s="14" t="s">
        <v>359</v>
      </c>
      <c r="F42" s="14" t="s">
        <v>360</v>
      </c>
      <c r="G42" s="14" t="s">
        <v>361</v>
      </c>
      <c r="H42" s="14" t="s">
        <v>362</v>
      </c>
      <c r="I42" s="14"/>
      <c r="J42" s="14"/>
      <c r="K42" s="14"/>
      <c r="L42" s="14"/>
      <c r="M42" s="14"/>
      <c r="N42" s="14"/>
    </row>
    <row r="43" spans="1:14" ht="24">
      <c r="A43" s="14" t="s">
        <v>363</v>
      </c>
      <c r="B43" s="14" t="s">
        <v>124</v>
      </c>
      <c r="C43" s="14" t="s">
        <v>148</v>
      </c>
      <c r="D43" s="14" t="s">
        <v>364</v>
      </c>
      <c r="E43" s="14" t="s">
        <v>365</v>
      </c>
      <c r="F43" s="14" t="s">
        <v>366</v>
      </c>
      <c r="G43" s="14" t="s">
        <v>367</v>
      </c>
      <c r="H43" s="14" t="s">
        <v>368</v>
      </c>
      <c r="I43" s="14"/>
      <c r="J43" s="14"/>
      <c r="K43" s="14"/>
      <c r="L43" s="14"/>
      <c r="M43" s="14"/>
      <c r="N43" s="14"/>
    </row>
    <row r="44" spans="1:14" ht="24">
      <c r="A44" s="14" t="s">
        <v>369</v>
      </c>
      <c r="B44" s="14" t="s">
        <v>124</v>
      </c>
      <c r="C44" s="14" t="s">
        <v>148</v>
      </c>
      <c r="D44" s="14" t="s">
        <v>370</v>
      </c>
      <c r="E44" s="14" t="s">
        <v>371</v>
      </c>
      <c r="F44" s="14" t="s">
        <v>372</v>
      </c>
      <c r="G44" s="14" t="s">
        <v>373</v>
      </c>
      <c r="H44" s="14" t="s">
        <v>374</v>
      </c>
      <c r="I44" s="14"/>
      <c r="J44" s="14"/>
      <c r="K44" s="14"/>
      <c r="L44" s="14"/>
      <c r="M44" s="14"/>
      <c r="N44" s="14"/>
    </row>
    <row r="45" spans="1:14" ht="24">
      <c r="A45" s="14" t="s">
        <v>375</v>
      </c>
      <c r="B45" s="14" t="s">
        <v>124</v>
      </c>
      <c r="C45" s="14" t="s">
        <v>155</v>
      </c>
      <c r="D45" s="14" t="s">
        <v>376</v>
      </c>
      <c r="E45" s="14" t="s">
        <v>377</v>
      </c>
      <c r="F45" s="14" t="s">
        <v>378</v>
      </c>
      <c r="G45" s="14" t="s">
        <v>379</v>
      </c>
      <c r="H45" s="14" t="s">
        <v>380</v>
      </c>
      <c r="I45" s="14"/>
      <c r="J45" s="14"/>
      <c r="K45" s="14"/>
      <c r="L45" s="14"/>
      <c r="M45" s="14"/>
      <c r="N45" s="14"/>
    </row>
    <row r="46" spans="1:14" ht="24">
      <c r="A46" s="14" t="s">
        <v>381</v>
      </c>
      <c r="B46" s="14" t="s">
        <v>124</v>
      </c>
      <c r="C46" s="14" t="s">
        <v>155</v>
      </c>
      <c r="D46" s="14" t="s">
        <v>382</v>
      </c>
      <c r="E46" s="14" t="s">
        <v>383</v>
      </c>
      <c r="F46" s="14" t="s">
        <v>384</v>
      </c>
      <c r="G46" s="14" t="s">
        <v>385</v>
      </c>
      <c r="H46" s="14" t="s">
        <v>386</v>
      </c>
      <c r="I46" s="14"/>
      <c r="J46" s="14"/>
      <c r="K46" s="14"/>
      <c r="L46" s="14"/>
      <c r="M46" s="14"/>
      <c r="N46" s="14"/>
    </row>
    <row r="47" spans="1:14" ht="24">
      <c r="A47" s="14" t="s">
        <v>387</v>
      </c>
      <c r="B47" s="14" t="s">
        <v>124</v>
      </c>
      <c r="C47" s="14" t="s">
        <v>155</v>
      </c>
      <c r="D47" s="14" t="s">
        <v>388</v>
      </c>
      <c r="E47" s="14" t="s">
        <v>389</v>
      </c>
      <c r="F47" s="14" t="s">
        <v>390</v>
      </c>
      <c r="G47" s="14" t="s">
        <v>391</v>
      </c>
      <c r="H47" s="14" t="s">
        <v>392</v>
      </c>
      <c r="I47" s="14"/>
      <c r="J47" s="14"/>
      <c r="K47" s="14"/>
      <c r="L47" s="14"/>
      <c r="M47" s="14"/>
      <c r="N47" s="14"/>
    </row>
    <row r="48" spans="1:14" ht="24">
      <c r="A48" s="14" t="s">
        <v>393</v>
      </c>
      <c r="B48" s="14" t="s">
        <v>124</v>
      </c>
      <c r="C48" s="14" t="s">
        <v>155</v>
      </c>
      <c r="D48" s="14" t="s">
        <v>394</v>
      </c>
      <c r="E48" s="14" t="s">
        <v>395</v>
      </c>
      <c r="F48" s="14" t="s">
        <v>396</v>
      </c>
      <c r="G48" s="14" t="s">
        <v>397</v>
      </c>
      <c r="H48" s="14" t="s">
        <v>398</v>
      </c>
      <c r="I48" s="14"/>
      <c r="J48" s="14"/>
      <c r="K48" s="14"/>
      <c r="L48" s="14"/>
      <c r="M48" s="14"/>
      <c r="N48" s="14"/>
    </row>
    <row r="49" spans="1:14" ht="24">
      <c r="A49" s="14" t="s">
        <v>399</v>
      </c>
      <c r="B49" s="14" t="s">
        <v>124</v>
      </c>
      <c r="C49" s="14" t="s">
        <v>155</v>
      </c>
      <c r="D49" s="14" t="s">
        <v>400</v>
      </c>
      <c r="E49" s="14" t="s">
        <v>401</v>
      </c>
      <c r="F49" s="14" t="s">
        <v>402</v>
      </c>
      <c r="G49" s="14" t="s">
        <v>403</v>
      </c>
      <c r="H49" s="14" t="s">
        <v>404</v>
      </c>
      <c r="I49" s="14"/>
      <c r="J49" s="14"/>
      <c r="K49" s="14"/>
      <c r="L49" s="14"/>
      <c r="M49" s="14"/>
      <c r="N49" s="14"/>
    </row>
    <row r="50" spans="1:14" ht="24">
      <c r="A50" s="14" t="s">
        <v>405</v>
      </c>
      <c r="B50" s="14" t="s">
        <v>124</v>
      </c>
      <c r="C50" s="14" t="s">
        <v>155</v>
      </c>
      <c r="D50" s="14" t="s">
        <v>406</v>
      </c>
      <c r="E50" s="14" t="s">
        <v>407</v>
      </c>
      <c r="F50" s="14" t="s">
        <v>408</v>
      </c>
      <c r="G50" s="14" t="s">
        <v>409</v>
      </c>
      <c r="H50" s="14" t="s">
        <v>410</v>
      </c>
      <c r="I50" s="14"/>
      <c r="J50" s="14"/>
      <c r="K50" s="14"/>
      <c r="L50" s="14"/>
      <c r="M50" s="14"/>
      <c r="N50" s="14"/>
    </row>
    <row r="51" spans="1:14" ht="24">
      <c r="A51" s="14" t="s">
        <v>411</v>
      </c>
      <c r="B51" s="14" t="s">
        <v>124</v>
      </c>
      <c r="C51" s="14" t="s">
        <v>155</v>
      </c>
      <c r="D51" s="14" t="s">
        <v>412</v>
      </c>
      <c r="E51" s="14" t="s">
        <v>413</v>
      </c>
      <c r="F51" s="14" t="s">
        <v>414</v>
      </c>
      <c r="G51" s="14" t="s">
        <v>415</v>
      </c>
      <c r="H51" s="14" t="s">
        <v>416</v>
      </c>
      <c r="I51" s="14"/>
      <c r="J51" s="14"/>
      <c r="K51" s="14"/>
      <c r="L51" s="14"/>
      <c r="M51" s="14"/>
      <c r="N51" s="14"/>
    </row>
    <row r="52" spans="1:14" ht="24">
      <c r="A52" s="14" t="s">
        <v>417</v>
      </c>
      <c r="B52" s="14" t="s">
        <v>124</v>
      </c>
      <c r="C52" s="14" t="s">
        <v>155</v>
      </c>
      <c r="D52" s="14" t="s">
        <v>418</v>
      </c>
      <c r="E52" s="14" t="s">
        <v>419</v>
      </c>
      <c r="F52" s="14" t="s">
        <v>420</v>
      </c>
      <c r="G52" s="14" t="s">
        <v>421</v>
      </c>
      <c r="H52" s="14" t="s">
        <v>422</v>
      </c>
      <c r="I52" s="14"/>
      <c r="J52" s="14"/>
      <c r="K52" s="14"/>
      <c r="L52" s="14"/>
      <c r="M52" s="14"/>
      <c r="N52" s="14"/>
    </row>
    <row r="53" spans="1:14" ht="24">
      <c r="A53" s="14" t="s">
        <v>423</v>
      </c>
      <c r="B53" s="14" t="s">
        <v>124</v>
      </c>
      <c r="C53" s="14" t="s">
        <v>155</v>
      </c>
      <c r="D53" s="14" t="s">
        <v>424</v>
      </c>
      <c r="E53" s="14" t="s">
        <v>425</v>
      </c>
      <c r="F53" s="14" t="s">
        <v>426</v>
      </c>
      <c r="G53" s="14" t="s">
        <v>427</v>
      </c>
      <c r="H53" s="14" t="s">
        <v>428</v>
      </c>
      <c r="I53" s="14"/>
      <c r="J53" s="14"/>
      <c r="K53" s="14"/>
      <c r="L53" s="14"/>
      <c r="M53" s="14"/>
      <c r="N53" s="14"/>
    </row>
    <row r="54" spans="1:14" ht="24">
      <c r="A54" s="14" t="s">
        <v>429</v>
      </c>
      <c r="B54" s="14" t="s">
        <v>124</v>
      </c>
      <c r="C54" s="14" t="s">
        <v>155</v>
      </c>
      <c r="D54" s="14" t="s">
        <v>430</v>
      </c>
      <c r="E54" s="14" t="s">
        <v>431</v>
      </c>
      <c r="F54" s="14" t="s">
        <v>432</v>
      </c>
      <c r="G54" s="14" t="s">
        <v>433</v>
      </c>
      <c r="H54" s="14" t="s">
        <v>434</v>
      </c>
      <c r="I54" s="14"/>
      <c r="J54" s="14"/>
      <c r="K54" s="14"/>
      <c r="L54" s="14"/>
      <c r="M54" s="14"/>
      <c r="N54" s="14"/>
    </row>
    <row r="55" spans="1:14" ht="24">
      <c r="A55" s="14" t="s">
        <v>435</v>
      </c>
      <c r="B55" s="14" t="s">
        <v>124</v>
      </c>
      <c r="C55" s="14" t="s">
        <v>162</v>
      </c>
      <c r="D55" s="14" t="s">
        <v>436</v>
      </c>
      <c r="E55" s="14" t="s">
        <v>437</v>
      </c>
      <c r="F55" s="14" t="s">
        <v>438</v>
      </c>
      <c r="G55" s="14" t="s">
        <v>439</v>
      </c>
      <c r="H55" s="14" t="s">
        <v>440</v>
      </c>
      <c r="I55" s="14"/>
      <c r="J55" s="14"/>
      <c r="K55" s="14"/>
      <c r="L55" s="14"/>
      <c r="M55" s="14"/>
      <c r="N55" s="14"/>
    </row>
    <row r="56" spans="1:14" ht="24">
      <c r="A56" s="14" t="s">
        <v>441</v>
      </c>
      <c r="B56" s="14" t="s">
        <v>124</v>
      </c>
      <c r="C56" s="14" t="s">
        <v>162</v>
      </c>
      <c r="D56" s="14" t="s">
        <v>442</v>
      </c>
      <c r="E56" s="14" t="s">
        <v>443</v>
      </c>
      <c r="F56" s="14" t="s">
        <v>444</v>
      </c>
      <c r="G56" s="14" t="s">
        <v>445</v>
      </c>
      <c r="H56" s="14" t="s">
        <v>446</v>
      </c>
      <c r="I56" s="14"/>
      <c r="J56" s="14"/>
      <c r="K56" s="14"/>
      <c r="L56" s="14"/>
      <c r="M56" s="14"/>
      <c r="N56" s="14"/>
    </row>
    <row r="57" spans="1:14" ht="24">
      <c r="A57" s="14" t="s">
        <v>447</v>
      </c>
      <c r="B57" s="14" t="s">
        <v>124</v>
      </c>
      <c r="C57" s="14" t="s">
        <v>162</v>
      </c>
      <c r="D57" s="14" t="s">
        <v>448</v>
      </c>
      <c r="E57" s="14" t="s">
        <v>449</v>
      </c>
      <c r="F57" s="14" t="s">
        <v>450</v>
      </c>
      <c r="G57" s="14" t="s">
        <v>451</v>
      </c>
      <c r="H57" s="14" t="s">
        <v>452</v>
      </c>
      <c r="I57" s="14"/>
      <c r="J57" s="14"/>
      <c r="K57" s="14"/>
      <c r="L57" s="14"/>
      <c r="M57" s="14"/>
      <c r="N57" s="14"/>
    </row>
    <row r="58" spans="1:14" ht="24">
      <c r="A58" s="14" t="s">
        <v>453</v>
      </c>
      <c r="B58" s="14" t="s">
        <v>124</v>
      </c>
      <c r="C58" s="14" t="s">
        <v>162</v>
      </c>
      <c r="D58" s="14" t="s">
        <v>454</v>
      </c>
      <c r="E58" s="14" t="s">
        <v>455</v>
      </c>
      <c r="F58" s="14" t="s">
        <v>456</v>
      </c>
      <c r="G58" s="14" t="s">
        <v>457</v>
      </c>
      <c r="H58" s="14" t="s">
        <v>458</v>
      </c>
      <c r="I58" s="14"/>
      <c r="J58" s="14"/>
      <c r="K58" s="14"/>
      <c r="L58" s="14"/>
      <c r="M58" s="14"/>
      <c r="N58" s="14"/>
    </row>
    <row r="59" spans="1:14" ht="24">
      <c r="A59" s="14" t="s">
        <v>459</v>
      </c>
      <c r="B59" s="14" t="s">
        <v>124</v>
      </c>
      <c r="C59" s="14" t="s">
        <v>162</v>
      </c>
      <c r="D59" s="14" t="s">
        <v>460</v>
      </c>
      <c r="E59" s="14" t="s">
        <v>461</v>
      </c>
      <c r="F59" s="14" t="s">
        <v>462</v>
      </c>
      <c r="G59" s="14" t="s">
        <v>463</v>
      </c>
      <c r="H59" s="14" t="s">
        <v>464</v>
      </c>
      <c r="I59" s="14"/>
      <c r="J59" s="14"/>
      <c r="K59" s="14"/>
      <c r="L59" s="14"/>
      <c r="M59" s="14"/>
      <c r="N59" s="14"/>
    </row>
    <row r="60" spans="1:14" ht="24">
      <c r="A60" s="14" t="s">
        <v>465</v>
      </c>
      <c r="B60" s="14" t="s">
        <v>124</v>
      </c>
      <c r="C60" s="14" t="s">
        <v>162</v>
      </c>
      <c r="D60" s="14" t="s">
        <v>466</v>
      </c>
      <c r="E60" s="14" t="s">
        <v>467</v>
      </c>
      <c r="F60" s="14" t="s">
        <v>468</v>
      </c>
      <c r="G60" s="14" t="s">
        <v>469</v>
      </c>
      <c r="H60" s="14" t="s">
        <v>470</v>
      </c>
      <c r="I60" s="14"/>
      <c r="J60" s="14"/>
      <c r="K60" s="14"/>
      <c r="L60" s="14"/>
      <c r="M60" s="14"/>
      <c r="N60" s="14"/>
    </row>
    <row r="61" spans="1:14" ht="24">
      <c r="A61" s="14" t="s">
        <v>471</v>
      </c>
      <c r="B61" s="14" t="s">
        <v>124</v>
      </c>
      <c r="C61" s="14" t="s">
        <v>162</v>
      </c>
      <c r="D61" s="14" t="s">
        <v>472</v>
      </c>
      <c r="E61" s="14" t="s">
        <v>473</v>
      </c>
      <c r="F61" s="14" t="s">
        <v>474</v>
      </c>
      <c r="G61" s="14" t="s">
        <v>475</v>
      </c>
      <c r="H61" s="14" t="s">
        <v>476</v>
      </c>
      <c r="I61" s="14"/>
      <c r="J61" s="14"/>
      <c r="K61" s="14"/>
      <c r="L61" s="14"/>
      <c r="M61" s="14"/>
      <c r="N61" s="14"/>
    </row>
    <row r="62" spans="1:14" ht="24">
      <c r="A62" s="14" t="s">
        <v>477</v>
      </c>
      <c r="B62" s="14" t="s">
        <v>124</v>
      </c>
      <c r="C62" s="14" t="s">
        <v>162</v>
      </c>
      <c r="D62" s="14" t="s">
        <v>358</v>
      </c>
      <c r="E62" s="14" t="s">
        <v>478</v>
      </c>
      <c r="F62" s="14" t="s">
        <v>479</v>
      </c>
      <c r="G62" s="14" t="s">
        <v>480</v>
      </c>
      <c r="H62" s="14" t="s">
        <v>481</v>
      </c>
      <c r="I62" s="14"/>
      <c r="J62" s="14"/>
      <c r="K62" s="14"/>
      <c r="L62" s="14"/>
      <c r="M62" s="14"/>
      <c r="N62" s="14"/>
    </row>
    <row r="63" spans="1:14" ht="24">
      <c r="A63" s="14" t="s">
        <v>482</v>
      </c>
      <c r="B63" s="14" t="s">
        <v>124</v>
      </c>
      <c r="C63" s="14" t="s">
        <v>162</v>
      </c>
      <c r="D63" s="14" t="s">
        <v>483</v>
      </c>
      <c r="E63" s="14" t="s">
        <v>484</v>
      </c>
      <c r="F63" s="14" t="s">
        <v>485</v>
      </c>
      <c r="G63" s="14" t="s">
        <v>486</v>
      </c>
      <c r="H63" s="14" t="s">
        <v>487</v>
      </c>
      <c r="I63" s="14"/>
      <c r="J63" s="14"/>
      <c r="K63" s="14"/>
      <c r="L63" s="14"/>
      <c r="M63" s="14"/>
      <c r="N63" s="14"/>
    </row>
    <row r="64" spans="1:14" ht="24">
      <c r="A64" s="14" t="s">
        <v>488</v>
      </c>
      <c r="B64" s="14" t="s">
        <v>124</v>
      </c>
      <c r="C64" s="14" t="s">
        <v>162</v>
      </c>
      <c r="D64" s="14" t="s">
        <v>489</v>
      </c>
      <c r="E64" s="14" t="s">
        <v>490</v>
      </c>
      <c r="F64" s="14" t="s">
        <v>491</v>
      </c>
      <c r="G64" s="14" t="s">
        <v>492</v>
      </c>
      <c r="H64" s="14" t="s">
        <v>493</v>
      </c>
      <c r="I64" s="14"/>
      <c r="J64" s="14"/>
      <c r="K64" s="14"/>
      <c r="L64" s="14"/>
      <c r="M64" s="14"/>
      <c r="N64" s="14"/>
    </row>
    <row r="65" spans="1:14" ht="24">
      <c r="A65" s="14" t="s">
        <v>494</v>
      </c>
      <c r="B65" s="14" t="s">
        <v>124</v>
      </c>
      <c r="C65" s="14" t="s">
        <v>169</v>
      </c>
      <c r="D65" s="14" t="s">
        <v>495</v>
      </c>
      <c r="E65" s="14" t="s">
        <v>496</v>
      </c>
      <c r="F65" s="14" t="s">
        <v>497</v>
      </c>
      <c r="G65" s="14" t="s">
        <v>498</v>
      </c>
      <c r="H65" s="14" t="s">
        <v>499</v>
      </c>
      <c r="I65" s="14"/>
      <c r="J65" s="14"/>
      <c r="K65" s="14"/>
      <c r="L65" s="14"/>
      <c r="M65" s="14"/>
      <c r="N65" s="14"/>
    </row>
    <row r="66" spans="1:14" ht="24">
      <c r="A66" s="14" t="s">
        <v>500</v>
      </c>
      <c r="B66" s="14" t="s">
        <v>124</v>
      </c>
      <c r="C66" s="14" t="s">
        <v>169</v>
      </c>
      <c r="D66" s="14" t="s">
        <v>501</v>
      </c>
      <c r="E66" s="14" t="s">
        <v>502</v>
      </c>
      <c r="F66" s="14" t="s">
        <v>503</v>
      </c>
      <c r="G66" s="14" t="s">
        <v>504</v>
      </c>
      <c r="H66" s="14" t="s">
        <v>505</v>
      </c>
      <c r="I66" s="14"/>
      <c r="J66" s="14"/>
      <c r="K66" s="14"/>
      <c r="L66" s="14"/>
      <c r="M66" s="14"/>
      <c r="N66" s="14"/>
    </row>
    <row r="67" spans="1:14" ht="24">
      <c r="A67" s="14" t="s">
        <v>506</v>
      </c>
      <c r="B67" s="14" t="s">
        <v>124</v>
      </c>
      <c r="C67" s="14" t="s">
        <v>169</v>
      </c>
      <c r="D67" s="14" t="s">
        <v>507</v>
      </c>
      <c r="E67" s="14" t="s">
        <v>508</v>
      </c>
      <c r="F67" s="14" t="s">
        <v>509</v>
      </c>
      <c r="G67" s="14" t="s">
        <v>510</v>
      </c>
      <c r="H67" s="14" t="s">
        <v>511</v>
      </c>
      <c r="I67" s="14"/>
      <c r="J67" s="14"/>
      <c r="K67" s="14"/>
      <c r="L67" s="14"/>
      <c r="M67" s="14"/>
      <c r="N67" s="14"/>
    </row>
    <row r="68" spans="1:14" ht="24">
      <c r="A68" s="14" t="s">
        <v>512</v>
      </c>
      <c r="B68" s="14" t="s">
        <v>124</v>
      </c>
      <c r="C68" s="14" t="s">
        <v>169</v>
      </c>
      <c r="D68" s="14" t="s">
        <v>513</v>
      </c>
      <c r="E68" s="14" t="s">
        <v>514</v>
      </c>
      <c r="F68" s="14" t="s">
        <v>515</v>
      </c>
      <c r="G68" s="14" t="s">
        <v>516</v>
      </c>
      <c r="H68" s="14" t="s">
        <v>517</v>
      </c>
      <c r="I68" s="14"/>
      <c r="J68" s="14"/>
      <c r="K68" s="14"/>
      <c r="L68" s="14"/>
      <c r="M68" s="14"/>
      <c r="N68" s="14"/>
    </row>
    <row r="69" spans="1:14" ht="24">
      <c r="A69" s="14" t="s">
        <v>518</v>
      </c>
      <c r="B69" s="14" t="s">
        <v>124</v>
      </c>
      <c r="C69" s="14" t="s">
        <v>169</v>
      </c>
      <c r="D69" s="14" t="s">
        <v>519</v>
      </c>
      <c r="E69" s="14" t="s">
        <v>520</v>
      </c>
      <c r="F69" s="14" t="s">
        <v>521</v>
      </c>
      <c r="G69" s="14" t="s">
        <v>522</v>
      </c>
      <c r="H69" s="14" t="s">
        <v>523</v>
      </c>
      <c r="I69" s="14"/>
      <c r="J69" s="14"/>
      <c r="K69" s="14"/>
      <c r="L69" s="14"/>
      <c r="M69" s="14"/>
      <c r="N69" s="14"/>
    </row>
    <row r="70" spans="1:14" ht="24">
      <c r="A70" s="14" t="s">
        <v>524</v>
      </c>
      <c r="B70" s="14" t="s">
        <v>124</v>
      </c>
      <c r="C70" s="14" t="s">
        <v>169</v>
      </c>
      <c r="D70" s="14" t="s">
        <v>525</v>
      </c>
      <c r="E70" s="14" t="s">
        <v>526</v>
      </c>
      <c r="F70" s="14" t="s">
        <v>527</v>
      </c>
      <c r="G70" s="14" t="s">
        <v>528</v>
      </c>
      <c r="H70" s="14" t="s">
        <v>529</v>
      </c>
      <c r="I70" s="14"/>
      <c r="J70" s="14"/>
      <c r="K70" s="14"/>
      <c r="L70" s="14"/>
      <c r="M70" s="14"/>
      <c r="N70" s="14"/>
    </row>
    <row r="71" spans="1:14" ht="24">
      <c r="A71" s="14" t="s">
        <v>530</v>
      </c>
      <c r="B71" s="14" t="s">
        <v>124</v>
      </c>
      <c r="C71" s="14" t="s">
        <v>169</v>
      </c>
      <c r="D71" s="14" t="s">
        <v>531</v>
      </c>
      <c r="E71" s="14" t="s">
        <v>532</v>
      </c>
      <c r="F71" s="14" t="s">
        <v>533</v>
      </c>
      <c r="G71" s="14" t="s">
        <v>534</v>
      </c>
      <c r="H71" s="14" t="s">
        <v>535</v>
      </c>
      <c r="I71" s="14"/>
      <c r="J71" s="14"/>
      <c r="K71" s="14"/>
      <c r="L71" s="14"/>
      <c r="M71" s="14"/>
      <c r="N71" s="14"/>
    </row>
    <row r="72" spans="1:14" ht="24">
      <c r="A72" s="14" t="s">
        <v>536</v>
      </c>
      <c r="B72" s="14" t="s">
        <v>124</v>
      </c>
      <c r="C72" s="14" t="s">
        <v>169</v>
      </c>
      <c r="D72" s="14" t="s">
        <v>537</v>
      </c>
      <c r="E72" s="14" t="s">
        <v>538</v>
      </c>
      <c r="F72" s="14" t="s">
        <v>539</v>
      </c>
      <c r="G72" s="14" t="s">
        <v>540</v>
      </c>
      <c r="H72" s="14" t="s">
        <v>541</v>
      </c>
      <c r="I72" s="14"/>
      <c r="J72" s="14"/>
      <c r="K72" s="14"/>
      <c r="L72" s="14"/>
      <c r="M72" s="14"/>
      <c r="N72" s="14"/>
    </row>
    <row r="73" spans="1:14" ht="24">
      <c r="A73" s="14" t="s">
        <v>542</v>
      </c>
      <c r="B73" s="14" t="s">
        <v>124</v>
      </c>
      <c r="C73" s="14" t="s">
        <v>169</v>
      </c>
      <c r="D73" s="14" t="s">
        <v>543</v>
      </c>
      <c r="E73" s="14" t="s">
        <v>544</v>
      </c>
      <c r="F73" s="14" t="s">
        <v>545</v>
      </c>
      <c r="G73" s="14" t="s">
        <v>546</v>
      </c>
      <c r="H73" s="14" t="s">
        <v>547</v>
      </c>
      <c r="I73" s="14"/>
      <c r="J73" s="14"/>
      <c r="K73" s="14"/>
      <c r="L73" s="14"/>
      <c r="M73" s="14"/>
      <c r="N73" s="14"/>
    </row>
    <row r="74" spans="1:14" ht="24">
      <c r="A74" s="14" t="s">
        <v>548</v>
      </c>
      <c r="B74" s="14" t="s">
        <v>124</v>
      </c>
      <c r="C74" s="14" t="s">
        <v>169</v>
      </c>
      <c r="D74" s="14" t="s">
        <v>549</v>
      </c>
      <c r="E74" s="14" t="s">
        <v>550</v>
      </c>
      <c r="F74" s="14" t="s">
        <v>551</v>
      </c>
      <c r="G74" s="14" t="s">
        <v>552</v>
      </c>
      <c r="H74" s="14" t="s">
        <v>553</v>
      </c>
      <c r="I74" s="14"/>
      <c r="J74" s="14"/>
      <c r="K74" s="14"/>
      <c r="L74" s="14"/>
      <c r="M74" s="14"/>
      <c r="N74" s="14"/>
    </row>
    <row r="75" spans="1:14" ht="24">
      <c r="A75" s="14" t="s">
        <v>554</v>
      </c>
      <c r="B75" s="14" t="s">
        <v>124</v>
      </c>
      <c r="C75" s="14" t="s">
        <v>176</v>
      </c>
      <c r="D75" s="14" t="s">
        <v>555</v>
      </c>
      <c r="E75" s="14" t="s">
        <v>556</v>
      </c>
      <c r="F75" s="14" t="s">
        <v>557</v>
      </c>
      <c r="G75" s="14" t="s">
        <v>558</v>
      </c>
      <c r="H75" s="14" t="s">
        <v>559</v>
      </c>
      <c r="I75" s="14"/>
      <c r="J75" s="14"/>
      <c r="K75" s="14"/>
      <c r="L75" s="14"/>
      <c r="M75" s="14"/>
      <c r="N75" s="14"/>
    </row>
    <row r="76" spans="1:14" ht="24">
      <c r="A76" s="14" t="s">
        <v>560</v>
      </c>
      <c r="B76" s="14" t="s">
        <v>124</v>
      </c>
      <c r="C76" s="14" t="s">
        <v>176</v>
      </c>
      <c r="D76" s="14" t="s">
        <v>561</v>
      </c>
      <c r="E76" s="14" t="s">
        <v>562</v>
      </c>
      <c r="F76" s="14" t="s">
        <v>563</v>
      </c>
      <c r="G76" s="14" t="s">
        <v>564</v>
      </c>
      <c r="H76" s="14" t="s">
        <v>565</v>
      </c>
      <c r="I76" s="14"/>
      <c r="J76" s="14"/>
      <c r="K76" s="14"/>
      <c r="L76" s="14"/>
      <c r="M76" s="14"/>
      <c r="N76" s="14"/>
    </row>
    <row r="77" spans="1:14" ht="24">
      <c r="A77" s="14" t="s">
        <v>566</v>
      </c>
      <c r="B77" s="14" t="s">
        <v>124</v>
      </c>
      <c r="C77" s="14" t="s">
        <v>176</v>
      </c>
      <c r="D77" s="14" t="s">
        <v>567</v>
      </c>
      <c r="E77" s="14" t="s">
        <v>568</v>
      </c>
      <c r="F77" s="14" t="s">
        <v>569</v>
      </c>
      <c r="G77" s="14" t="s">
        <v>570</v>
      </c>
      <c r="H77" s="14" t="s">
        <v>571</v>
      </c>
      <c r="I77" s="14"/>
      <c r="J77" s="14"/>
      <c r="K77" s="14"/>
      <c r="L77" s="14"/>
      <c r="M77" s="14"/>
      <c r="N77" s="14"/>
    </row>
    <row r="78" spans="1:14" ht="24">
      <c r="A78" s="14" t="s">
        <v>572</v>
      </c>
      <c r="B78" s="14" t="s">
        <v>124</v>
      </c>
      <c r="C78" s="14" t="s">
        <v>176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/>
      <c r="J78" s="14"/>
      <c r="K78" s="14"/>
      <c r="L78" s="14"/>
      <c r="M78" s="14"/>
      <c r="N78" s="14"/>
    </row>
    <row r="79" spans="1:14" ht="24">
      <c r="A79" s="14" t="s">
        <v>578</v>
      </c>
      <c r="B79" s="14" t="s">
        <v>124</v>
      </c>
      <c r="C79" s="14" t="s">
        <v>176</v>
      </c>
      <c r="D79" s="14" t="s">
        <v>579</v>
      </c>
      <c r="E79" s="14" t="s">
        <v>580</v>
      </c>
      <c r="F79" s="14" t="s">
        <v>581</v>
      </c>
      <c r="G79" s="14" t="s">
        <v>582</v>
      </c>
      <c r="H79" s="14" t="s">
        <v>583</v>
      </c>
      <c r="I79" s="14"/>
      <c r="J79" s="14"/>
      <c r="K79" s="14"/>
      <c r="L79" s="14"/>
      <c r="M79" s="14"/>
      <c r="N79" s="14"/>
    </row>
    <row r="80" spans="1:14" ht="24">
      <c r="A80" s="14" t="s">
        <v>584</v>
      </c>
      <c r="B80" s="14" t="s">
        <v>124</v>
      </c>
      <c r="C80" s="14" t="s">
        <v>176</v>
      </c>
      <c r="D80" s="14" t="s">
        <v>585</v>
      </c>
      <c r="E80" s="14" t="s">
        <v>586</v>
      </c>
      <c r="F80" s="14" t="s">
        <v>587</v>
      </c>
      <c r="G80" s="14" t="s">
        <v>588</v>
      </c>
      <c r="H80" s="14" t="s">
        <v>589</v>
      </c>
      <c r="I80" s="14"/>
      <c r="J80" s="14"/>
      <c r="K80" s="14"/>
      <c r="L80" s="14"/>
      <c r="M80" s="14"/>
      <c r="N80" s="14"/>
    </row>
    <row r="81" spans="1:14" ht="24">
      <c r="A81" s="14" t="s">
        <v>590</v>
      </c>
      <c r="B81" s="14" t="s">
        <v>124</v>
      </c>
      <c r="C81" s="14" t="s">
        <v>176</v>
      </c>
      <c r="D81" s="14" t="s">
        <v>591</v>
      </c>
      <c r="E81" s="14" t="s">
        <v>592</v>
      </c>
      <c r="F81" s="14" t="s">
        <v>593</v>
      </c>
      <c r="G81" s="14" t="s">
        <v>594</v>
      </c>
      <c r="H81" s="14" t="s">
        <v>595</v>
      </c>
      <c r="I81" s="14"/>
      <c r="J81" s="14"/>
      <c r="K81" s="14"/>
      <c r="L81" s="14"/>
      <c r="M81" s="14"/>
      <c r="N81" s="14"/>
    </row>
    <row r="82" spans="1:14" ht="24">
      <c r="A82" s="14" t="s">
        <v>596</v>
      </c>
      <c r="B82" s="14" t="s">
        <v>124</v>
      </c>
      <c r="C82" s="14" t="s">
        <v>176</v>
      </c>
      <c r="D82" s="14" t="s">
        <v>597</v>
      </c>
      <c r="E82" s="14" t="s">
        <v>598</v>
      </c>
      <c r="F82" s="14" t="s">
        <v>599</v>
      </c>
      <c r="G82" s="14" t="s">
        <v>600</v>
      </c>
      <c r="H82" s="14" t="s">
        <v>601</v>
      </c>
      <c r="I82" s="14"/>
      <c r="J82" s="14"/>
      <c r="K82" s="14"/>
      <c r="L82" s="14"/>
      <c r="M82" s="14"/>
      <c r="N82" s="14"/>
    </row>
    <row r="83" spans="1:14" ht="24">
      <c r="A83" s="14" t="s">
        <v>602</v>
      </c>
      <c r="B83" s="14" t="s">
        <v>124</v>
      </c>
      <c r="C83" s="14" t="s">
        <v>176</v>
      </c>
      <c r="D83" s="14" t="s">
        <v>603</v>
      </c>
      <c r="E83" s="14" t="s">
        <v>604</v>
      </c>
      <c r="F83" s="14" t="s">
        <v>605</v>
      </c>
      <c r="G83" s="14" t="s">
        <v>606</v>
      </c>
      <c r="H83" s="14" t="s">
        <v>607</v>
      </c>
      <c r="I83" s="14"/>
      <c r="J83" s="14"/>
      <c r="K83" s="14"/>
      <c r="L83" s="14"/>
      <c r="M83" s="14"/>
      <c r="N83" s="14"/>
    </row>
    <row r="84" spans="1:14" ht="24">
      <c r="A84" s="14" t="s">
        <v>608</v>
      </c>
      <c r="B84" s="14" t="s">
        <v>124</v>
      </c>
      <c r="C84" s="14" t="s">
        <v>176</v>
      </c>
      <c r="D84" s="14" t="s">
        <v>609</v>
      </c>
      <c r="E84" s="14" t="s">
        <v>610</v>
      </c>
      <c r="F84" s="14" t="s">
        <v>611</v>
      </c>
      <c r="G84" s="14" t="s">
        <v>612</v>
      </c>
      <c r="H84" s="14" t="s">
        <v>613</v>
      </c>
      <c r="I84" s="14"/>
      <c r="J84" s="14"/>
      <c r="K84" s="14"/>
      <c r="L84" s="14"/>
      <c r="M84" s="14"/>
      <c r="N84" s="14"/>
    </row>
    <row r="85" spans="1: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0"/>
  <sheetViews>
    <sheetView workbookViewId="0">
      <selection sqref="A1:A2"/>
    </sheetView>
  </sheetViews>
  <sheetFormatPr defaultRowHeight="14.25"/>
  <cols>
    <col min="1" max="1" width="10" customWidth="1"/>
    <col min="2" max="2" width="36" customWidth="1"/>
    <col min="3" max="3" width="20" customWidth="1"/>
    <col min="4" max="4" width="42" customWidth="1"/>
    <col min="5" max="5" width="18" customWidth="1"/>
    <col min="6" max="6" width="42" customWidth="1"/>
    <col min="9" max="9" width="36" customWidth="1"/>
    <col min="10" max="10" width="12" customWidth="1"/>
  </cols>
  <sheetData>
    <row r="1" spans="1:10" ht="18">
      <c r="A1" s="101" t="s">
        <v>614</v>
      </c>
      <c r="B1" s="13"/>
      <c r="C1" s="13"/>
      <c r="D1" s="13"/>
      <c r="E1" s="13"/>
      <c r="F1" s="13"/>
      <c r="G1" s="13"/>
      <c r="H1" s="13"/>
      <c r="I1" s="14"/>
      <c r="J1" s="14"/>
    </row>
    <row r="2" spans="1:10">
      <c r="A2" s="102" t="s">
        <v>615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>
      <c r="A4" s="15" t="s">
        <v>75</v>
      </c>
      <c r="B4" s="15" t="s">
        <v>124</v>
      </c>
      <c r="C4" s="15" t="s">
        <v>85</v>
      </c>
      <c r="D4" s="15" t="s">
        <v>86</v>
      </c>
      <c r="E4" s="15" t="s">
        <v>88</v>
      </c>
      <c r="F4" s="15" t="s">
        <v>91</v>
      </c>
      <c r="G4" s="14"/>
      <c r="H4" s="14"/>
      <c r="I4" s="15" t="s">
        <v>124</v>
      </c>
      <c r="J4" s="15" t="s">
        <v>126</v>
      </c>
    </row>
    <row r="5" spans="1:10" ht="24">
      <c r="A5" s="14" t="s">
        <v>616</v>
      </c>
      <c r="B5" s="14" t="s">
        <v>15</v>
      </c>
      <c r="C5" s="14" t="s">
        <v>617</v>
      </c>
      <c r="D5" s="14" t="s">
        <v>618</v>
      </c>
      <c r="E5" s="14" t="s">
        <v>619</v>
      </c>
      <c r="F5" s="14" t="s">
        <v>620</v>
      </c>
      <c r="G5" s="14"/>
      <c r="H5" s="14"/>
      <c r="I5" s="14" t="s">
        <v>15</v>
      </c>
      <c r="J5" s="14">
        <v>1</v>
      </c>
    </row>
    <row r="6" spans="1:10">
      <c r="A6" s="14" t="s">
        <v>621</v>
      </c>
      <c r="B6" s="14" t="s">
        <v>15</v>
      </c>
      <c r="C6" s="14" t="s">
        <v>622</v>
      </c>
      <c r="D6" s="14" t="s">
        <v>623</v>
      </c>
      <c r="E6" s="14" t="s">
        <v>624</v>
      </c>
      <c r="F6" s="14" t="s">
        <v>625</v>
      </c>
      <c r="G6" s="14"/>
      <c r="H6" s="14"/>
      <c r="I6" s="14" t="s">
        <v>141</v>
      </c>
      <c r="J6" s="14">
        <v>11</v>
      </c>
    </row>
    <row r="7" spans="1:10">
      <c r="A7" s="14" t="s">
        <v>626</v>
      </c>
      <c r="B7" s="14" t="s">
        <v>15</v>
      </c>
      <c r="C7" s="14" t="s">
        <v>627</v>
      </c>
      <c r="D7" s="14" t="s">
        <v>628</v>
      </c>
      <c r="E7" s="14" t="s">
        <v>629</v>
      </c>
      <c r="F7" s="14" t="s">
        <v>630</v>
      </c>
      <c r="G7" s="14"/>
      <c r="H7" s="14"/>
      <c r="I7" s="14" t="s">
        <v>148</v>
      </c>
      <c r="J7" s="14">
        <v>21</v>
      </c>
    </row>
    <row r="8" spans="1:10">
      <c r="A8" s="14" t="s">
        <v>631</v>
      </c>
      <c r="B8" s="14" t="s">
        <v>15</v>
      </c>
      <c r="C8" s="14" t="s">
        <v>632</v>
      </c>
      <c r="D8" s="14" t="s">
        <v>633</v>
      </c>
      <c r="E8" s="14" t="s">
        <v>619</v>
      </c>
      <c r="F8" s="14" t="s">
        <v>634</v>
      </c>
      <c r="G8" s="14"/>
      <c r="H8" s="14"/>
      <c r="I8" s="14" t="s">
        <v>155</v>
      </c>
      <c r="J8" s="14">
        <v>31</v>
      </c>
    </row>
    <row r="9" spans="1:10">
      <c r="A9" s="14" t="s">
        <v>635</v>
      </c>
      <c r="B9" s="14" t="s">
        <v>15</v>
      </c>
      <c r="C9" s="14" t="s">
        <v>226</v>
      </c>
      <c r="D9" s="14" t="s">
        <v>636</v>
      </c>
      <c r="E9" s="14" t="s">
        <v>619</v>
      </c>
      <c r="F9" s="14" t="s">
        <v>637</v>
      </c>
      <c r="G9" s="14"/>
      <c r="H9" s="14"/>
      <c r="I9" s="14" t="s">
        <v>162</v>
      </c>
      <c r="J9" s="14">
        <v>41</v>
      </c>
    </row>
    <row r="10" spans="1:10">
      <c r="A10" s="14" t="s">
        <v>638</v>
      </c>
      <c r="B10" s="14" t="s">
        <v>15</v>
      </c>
      <c r="C10" s="14" t="s">
        <v>639</v>
      </c>
      <c r="D10" s="14" t="s">
        <v>640</v>
      </c>
      <c r="E10" s="14" t="s">
        <v>619</v>
      </c>
      <c r="F10" s="14" t="s">
        <v>641</v>
      </c>
      <c r="G10" s="14"/>
      <c r="H10" s="14"/>
      <c r="I10" s="14" t="s">
        <v>169</v>
      </c>
      <c r="J10" s="14">
        <v>51</v>
      </c>
    </row>
    <row r="11" spans="1:10">
      <c r="A11" s="14" t="s">
        <v>642</v>
      </c>
      <c r="B11" s="14" t="s">
        <v>15</v>
      </c>
      <c r="C11" s="14" t="s">
        <v>639</v>
      </c>
      <c r="D11" s="14" t="s">
        <v>643</v>
      </c>
      <c r="E11" s="14" t="s">
        <v>619</v>
      </c>
      <c r="F11" s="14" t="s">
        <v>644</v>
      </c>
      <c r="G11" s="14"/>
      <c r="H11" s="14"/>
      <c r="I11" s="14" t="s">
        <v>176</v>
      </c>
      <c r="J11" s="14">
        <v>61</v>
      </c>
    </row>
    <row r="12" spans="1:10">
      <c r="A12" s="14" t="s">
        <v>645</v>
      </c>
      <c r="B12" s="14" t="s">
        <v>15</v>
      </c>
      <c r="C12" s="14" t="s">
        <v>646</v>
      </c>
      <c r="D12" s="14" t="s">
        <v>647</v>
      </c>
      <c r="E12" s="14" t="s">
        <v>619</v>
      </c>
      <c r="F12" s="14" t="s">
        <v>648</v>
      </c>
      <c r="G12" s="14"/>
      <c r="H12" s="14"/>
      <c r="I12" s="14"/>
      <c r="J12" s="14"/>
    </row>
    <row r="13" spans="1:10">
      <c r="A13" s="14" t="s">
        <v>649</v>
      </c>
      <c r="B13" s="14" t="s">
        <v>15</v>
      </c>
      <c r="C13" s="14" t="s">
        <v>650</v>
      </c>
      <c r="D13" s="14" t="s">
        <v>651</v>
      </c>
      <c r="E13" s="14" t="s">
        <v>619</v>
      </c>
      <c r="F13" s="14" t="s">
        <v>652</v>
      </c>
      <c r="G13" s="14"/>
      <c r="H13" s="14"/>
      <c r="I13" s="14"/>
      <c r="J13" s="14"/>
    </row>
    <row r="14" spans="1:10">
      <c r="A14" s="14" t="s">
        <v>653</v>
      </c>
      <c r="B14" s="14" t="s">
        <v>15</v>
      </c>
      <c r="C14" s="14" t="s">
        <v>654</v>
      </c>
      <c r="D14" s="14" t="s">
        <v>655</v>
      </c>
      <c r="E14" s="14" t="s">
        <v>656</v>
      </c>
      <c r="F14" s="14" t="s">
        <v>657</v>
      </c>
      <c r="G14" s="14"/>
      <c r="H14" s="14"/>
      <c r="I14" s="14"/>
      <c r="J14" s="14"/>
    </row>
    <row r="15" spans="1:10">
      <c r="A15" s="14" t="s">
        <v>658</v>
      </c>
      <c r="B15" s="14" t="s">
        <v>141</v>
      </c>
      <c r="C15" s="14" t="s">
        <v>659</v>
      </c>
      <c r="D15" s="14" t="s">
        <v>660</v>
      </c>
      <c r="E15" s="14" t="s">
        <v>619</v>
      </c>
      <c r="F15" s="14" t="s">
        <v>661</v>
      </c>
      <c r="G15" s="14"/>
      <c r="H15" s="14"/>
      <c r="I15" s="14"/>
      <c r="J15" s="14"/>
    </row>
    <row r="16" spans="1:10">
      <c r="A16" s="14" t="s">
        <v>662</v>
      </c>
      <c r="B16" s="14" t="s">
        <v>141</v>
      </c>
      <c r="C16" s="14" t="s">
        <v>663</v>
      </c>
      <c r="D16" s="14" t="s">
        <v>664</v>
      </c>
      <c r="E16" s="14" t="s">
        <v>624</v>
      </c>
      <c r="F16" s="14" t="s">
        <v>665</v>
      </c>
      <c r="G16" s="14"/>
      <c r="H16" s="14"/>
      <c r="I16" s="14"/>
      <c r="J16" s="14"/>
    </row>
    <row r="17" spans="1:10">
      <c r="A17" s="14" t="s">
        <v>666</v>
      </c>
      <c r="B17" s="14" t="s">
        <v>141</v>
      </c>
      <c r="C17" s="14" t="s">
        <v>663</v>
      </c>
      <c r="D17" s="14" t="s">
        <v>667</v>
      </c>
      <c r="E17" s="14" t="s">
        <v>624</v>
      </c>
      <c r="F17" s="14" t="s">
        <v>668</v>
      </c>
      <c r="G17" s="14"/>
      <c r="H17" s="14"/>
      <c r="I17" s="14"/>
      <c r="J17" s="14"/>
    </row>
    <row r="18" spans="1:10" ht="24">
      <c r="A18" s="14" t="s">
        <v>669</v>
      </c>
      <c r="B18" s="14" t="s">
        <v>141</v>
      </c>
      <c r="C18" s="14" t="s">
        <v>670</v>
      </c>
      <c r="D18" s="14" t="s">
        <v>671</v>
      </c>
      <c r="E18" s="14" t="s">
        <v>619</v>
      </c>
      <c r="F18" s="14" t="s">
        <v>672</v>
      </c>
      <c r="G18" s="14"/>
      <c r="H18" s="14"/>
      <c r="I18" s="14"/>
      <c r="J18" s="14"/>
    </row>
    <row r="19" spans="1:10">
      <c r="A19" s="14" t="s">
        <v>673</v>
      </c>
      <c r="B19" s="14" t="s">
        <v>141</v>
      </c>
      <c r="C19" s="14" t="s">
        <v>674</v>
      </c>
      <c r="D19" s="14" t="s">
        <v>675</v>
      </c>
      <c r="E19" s="14" t="s">
        <v>619</v>
      </c>
      <c r="F19" s="14" t="s">
        <v>676</v>
      </c>
      <c r="G19" s="14"/>
      <c r="H19" s="14"/>
      <c r="I19" s="14"/>
      <c r="J19" s="14"/>
    </row>
    <row r="20" spans="1:10" ht="24">
      <c r="A20" s="14" t="s">
        <v>677</v>
      </c>
      <c r="B20" s="14" t="s">
        <v>141</v>
      </c>
      <c r="C20" s="14" t="s">
        <v>286</v>
      </c>
      <c r="D20" s="14" t="s">
        <v>678</v>
      </c>
      <c r="E20" s="14" t="s">
        <v>619</v>
      </c>
      <c r="F20" s="14" t="s">
        <v>679</v>
      </c>
      <c r="G20" s="14"/>
      <c r="H20" s="14"/>
      <c r="I20" s="14"/>
      <c r="J20" s="14"/>
    </row>
    <row r="21" spans="1:10">
      <c r="A21" s="14" t="s">
        <v>680</v>
      </c>
      <c r="B21" s="14" t="s">
        <v>141</v>
      </c>
      <c r="C21" s="14" t="s">
        <v>639</v>
      </c>
      <c r="D21" s="14" t="s">
        <v>681</v>
      </c>
      <c r="E21" s="14" t="s">
        <v>619</v>
      </c>
      <c r="F21" s="14" t="s">
        <v>682</v>
      </c>
      <c r="G21" s="14"/>
      <c r="H21" s="14"/>
      <c r="I21" s="14"/>
      <c r="J21" s="14"/>
    </row>
    <row r="22" spans="1:10">
      <c r="A22" s="14" t="s">
        <v>683</v>
      </c>
      <c r="B22" s="14" t="s">
        <v>141</v>
      </c>
      <c r="C22" s="14" t="s">
        <v>654</v>
      </c>
      <c r="D22" s="14" t="s">
        <v>684</v>
      </c>
      <c r="E22" s="14" t="s">
        <v>685</v>
      </c>
      <c r="F22" s="14" t="s">
        <v>686</v>
      </c>
      <c r="G22" s="14"/>
      <c r="H22" s="14"/>
      <c r="I22" s="14"/>
      <c r="J22" s="14"/>
    </row>
    <row r="23" spans="1:10">
      <c r="A23" s="14" t="s">
        <v>687</v>
      </c>
      <c r="B23" s="14" t="s">
        <v>141</v>
      </c>
      <c r="C23" s="14" t="s">
        <v>688</v>
      </c>
      <c r="D23" s="14" t="s">
        <v>689</v>
      </c>
      <c r="E23" s="14" t="s">
        <v>619</v>
      </c>
      <c r="F23" s="14" t="s">
        <v>690</v>
      </c>
      <c r="G23" s="14"/>
      <c r="H23" s="14"/>
      <c r="I23" s="14"/>
      <c r="J23" s="14"/>
    </row>
    <row r="24" spans="1:10">
      <c r="A24" s="14" t="s">
        <v>691</v>
      </c>
      <c r="B24" s="14" t="s">
        <v>141</v>
      </c>
      <c r="C24" s="14" t="s">
        <v>692</v>
      </c>
      <c r="D24" s="14" t="s">
        <v>693</v>
      </c>
      <c r="E24" s="14" t="s">
        <v>629</v>
      </c>
      <c r="F24" s="14" t="s">
        <v>694</v>
      </c>
      <c r="G24" s="14"/>
      <c r="H24" s="14"/>
      <c r="I24" s="14"/>
      <c r="J24" s="14"/>
    </row>
    <row r="25" spans="1:10" ht="24">
      <c r="A25" s="14" t="s">
        <v>695</v>
      </c>
      <c r="B25" s="14" t="s">
        <v>148</v>
      </c>
      <c r="C25" s="14" t="s">
        <v>696</v>
      </c>
      <c r="D25" s="14" t="s">
        <v>697</v>
      </c>
      <c r="E25" s="14" t="s">
        <v>619</v>
      </c>
      <c r="F25" s="14" t="s">
        <v>698</v>
      </c>
      <c r="G25" s="14"/>
      <c r="H25" s="14"/>
      <c r="I25" s="14"/>
      <c r="J25" s="14"/>
    </row>
    <row r="26" spans="1:10">
      <c r="A26" s="14" t="s">
        <v>699</v>
      </c>
      <c r="B26" s="14" t="s">
        <v>148</v>
      </c>
      <c r="C26" s="14" t="s">
        <v>663</v>
      </c>
      <c r="D26" s="14" t="s">
        <v>700</v>
      </c>
      <c r="E26" s="14" t="s">
        <v>624</v>
      </c>
      <c r="F26" s="14" t="s">
        <v>701</v>
      </c>
      <c r="G26" s="14"/>
      <c r="H26" s="14"/>
      <c r="I26" s="14"/>
      <c r="J26" s="14"/>
    </row>
    <row r="27" spans="1:10">
      <c r="A27" s="14" t="s">
        <v>702</v>
      </c>
      <c r="B27" s="14" t="s">
        <v>148</v>
      </c>
      <c r="C27" s="14" t="s">
        <v>670</v>
      </c>
      <c r="D27" s="14" t="s">
        <v>703</v>
      </c>
      <c r="E27" s="14" t="s">
        <v>619</v>
      </c>
      <c r="F27" s="14" t="s">
        <v>704</v>
      </c>
      <c r="G27" s="14"/>
      <c r="H27" s="14"/>
      <c r="I27" s="14"/>
      <c r="J27" s="14"/>
    </row>
    <row r="28" spans="1:10">
      <c r="A28" s="14" t="s">
        <v>705</v>
      </c>
      <c r="B28" s="14" t="s">
        <v>148</v>
      </c>
      <c r="C28" s="14" t="s">
        <v>639</v>
      </c>
      <c r="D28" s="14" t="s">
        <v>706</v>
      </c>
      <c r="E28" s="14" t="s">
        <v>619</v>
      </c>
      <c r="F28" s="14" t="s">
        <v>707</v>
      </c>
      <c r="G28" s="14"/>
      <c r="H28" s="14"/>
      <c r="I28" s="14"/>
      <c r="J28" s="14"/>
    </row>
    <row r="29" spans="1:10">
      <c r="A29" s="14" t="s">
        <v>708</v>
      </c>
      <c r="B29" s="14" t="s">
        <v>148</v>
      </c>
      <c r="C29" s="14" t="s">
        <v>639</v>
      </c>
      <c r="D29" s="14" t="s">
        <v>709</v>
      </c>
      <c r="E29" s="14" t="s">
        <v>619</v>
      </c>
      <c r="F29" s="14" t="s">
        <v>710</v>
      </c>
      <c r="G29" s="14"/>
      <c r="H29" s="14"/>
      <c r="I29" s="14"/>
      <c r="J29" s="14"/>
    </row>
    <row r="30" spans="1:10">
      <c r="A30" s="14" t="s">
        <v>711</v>
      </c>
      <c r="B30" s="14" t="s">
        <v>148</v>
      </c>
      <c r="C30" s="14" t="s">
        <v>617</v>
      </c>
      <c r="D30" s="14" t="s">
        <v>712</v>
      </c>
      <c r="E30" s="14" t="s">
        <v>713</v>
      </c>
      <c r="F30" s="14" t="s">
        <v>714</v>
      </c>
      <c r="G30" s="14"/>
      <c r="H30" s="14"/>
      <c r="I30" s="14"/>
      <c r="J30" s="14"/>
    </row>
    <row r="31" spans="1:10">
      <c r="A31" s="14" t="s">
        <v>715</v>
      </c>
      <c r="B31" s="14" t="s">
        <v>148</v>
      </c>
      <c r="C31" s="14" t="s">
        <v>346</v>
      </c>
      <c r="D31" s="14" t="s">
        <v>716</v>
      </c>
      <c r="E31" s="14" t="s">
        <v>629</v>
      </c>
      <c r="F31" s="14" t="s">
        <v>717</v>
      </c>
      <c r="G31" s="14"/>
      <c r="H31" s="14"/>
      <c r="I31" s="14"/>
      <c r="J31" s="14"/>
    </row>
    <row r="32" spans="1:10">
      <c r="A32" s="14" t="s">
        <v>718</v>
      </c>
      <c r="B32" s="14" t="s">
        <v>148</v>
      </c>
      <c r="C32" s="14" t="s">
        <v>654</v>
      </c>
      <c r="D32" s="14" t="s">
        <v>719</v>
      </c>
      <c r="E32" s="14" t="s">
        <v>656</v>
      </c>
      <c r="F32" s="14" t="s">
        <v>720</v>
      </c>
      <c r="G32" s="14"/>
      <c r="H32" s="14"/>
      <c r="I32" s="14"/>
      <c r="J32" s="14"/>
    </row>
    <row r="33" spans="1:10">
      <c r="A33" s="14" t="s">
        <v>721</v>
      </c>
      <c r="B33" s="14" t="s">
        <v>148</v>
      </c>
      <c r="C33" s="14" t="s">
        <v>688</v>
      </c>
      <c r="D33" s="14" t="s">
        <v>722</v>
      </c>
      <c r="E33" s="14" t="s">
        <v>619</v>
      </c>
      <c r="F33" s="14" t="s">
        <v>723</v>
      </c>
      <c r="G33" s="14"/>
      <c r="H33" s="14"/>
      <c r="I33" s="14"/>
      <c r="J33" s="14"/>
    </row>
    <row r="34" spans="1:10">
      <c r="A34" s="14" t="s">
        <v>724</v>
      </c>
      <c r="B34" s="14" t="s">
        <v>148</v>
      </c>
      <c r="C34" s="14" t="s">
        <v>725</v>
      </c>
      <c r="D34" s="14" t="s">
        <v>726</v>
      </c>
      <c r="E34" s="14" t="s">
        <v>629</v>
      </c>
      <c r="F34" s="14" t="s">
        <v>727</v>
      </c>
      <c r="G34" s="14"/>
      <c r="H34" s="14"/>
      <c r="I34" s="14"/>
      <c r="J34" s="14"/>
    </row>
    <row r="35" spans="1:10">
      <c r="A35" s="14" t="s">
        <v>728</v>
      </c>
      <c r="B35" s="14" t="s">
        <v>155</v>
      </c>
      <c r="C35" s="14" t="s">
        <v>729</v>
      </c>
      <c r="D35" s="14" t="s">
        <v>730</v>
      </c>
      <c r="E35" s="14" t="s">
        <v>624</v>
      </c>
      <c r="F35" s="14" t="s">
        <v>731</v>
      </c>
      <c r="G35" s="14"/>
      <c r="H35" s="14"/>
      <c r="I35" s="14"/>
      <c r="J35" s="14"/>
    </row>
    <row r="36" spans="1:10">
      <c r="A36" s="14" t="s">
        <v>732</v>
      </c>
      <c r="B36" s="14" t="s">
        <v>155</v>
      </c>
      <c r="C36" s="14" t="s">
        <v>654</v>
      </c>
      <c r="D36" s="14" t="s">
        <v>733</v>
      </c>
      <c r="E36" s="14" t="s">
        <v>685</v>
      </c>
      <c r="F36" s="14" t="s">
        <v>734</v>
      </c>
      <c r="G36" s="14"/>
      <c r="H36" s="14"/>
      <c r="I36" s="14"/>
      <c r="J36" s="14"/>
    </row>
    <row r="37" spans="1:10">
      <c r="A37" s="14" t="s">
        <v>735</v>
      </c>
      <c r="B37" s="14" t="s">
        <v>155</v>
      </c>
      <c r="C37" s="14" t="s">
        <v>654</v>
      </c>
      <c r="D37" s="14" t="s">
        <v>736</v>
      </c>
      <c r="E37" s="14" t="s">
        <v>629</v>
      </c>
      <c r="F37" s="14" t="s">
        <v>737</v>
      </c>
      <c r="G37" s="14"/>
      <c r="H37" s="14"/>
      <c r="I37" s="14"/>
      <c r="J37" s="14"/>
    </row>
    <row r="38" spans="1:10">
      <c r="A38" s="14" t="s">
        <v>738</v>
      </c>
      <c r="B38" s="14" t="s">
        <v>155</v>
      </c>
      <c r="C38" s="14" t="s">
        <v>646</v>
      </c>
      <c r="D38" s="14" t="s">
        <v>739</v>
      </c>
      <c r="E38" s="14" t="s">
        <v>619</v>
      </c>
      <c r="F38" s="14" t="s">
        <v>740</v>
      </c>
      <c r="G38" s="14"/>
      <c r="H38" s="14"/>
      <c r="I38" s="14"/>
      <c r="J38" s="14"/>
    </row>
    <row r="39" spans="1:10">
      <c r="A39" s="14" t="s">
        <v>741</v>
      </c>
      <c r="B39" s="14" t="s">
        <v>155</v>
      </c>
      <c r="C39" s="14" t="s">
        <v>742</v>
      </c>
      <c r="D39" s="14" t="s">
        <v>743</v>
      </c>
      <c r="E39" s="14" t="s">
        <v>619</v>
      </c>
      <c r="F39" s="14" t="s">
        <v>744</v>
      </c>
      <c r="G39" s="14"/>
      <c r="H39" s="14"/>
      <c r="I39" s="14"/>
      <c r="J39" s="14"/>
    </row>
    <row r="40" spans="1:10">
      <c r="A40" s="14" t="s">
        <v>745</v>
      </c>
      <c r="B40" s="14" t="s">
        <v>155</v>
      </c>
      <c r="C40" s="14" t="s">
        <v>746</v>
      </c>
      <c r="D40" s="14" t="s">
        <v>747</v>
      </c>
      <c r="E40" s="14" t="s">
        <v>748</v>
      </c>
      <c r="F40" s="14" t="s">
        <v>749</v>
      </c>
      <c r="G40" s="14"/>
      <c r="H40" s="14"/>
      <c r="I40" s="14"/>
      <c r="J40" s="14"/>
    </row>
    <row r="41" spans="1:10">
      <c r="A41" s="14" t="s">
        <v>750</v>
      </c>
      <c r="B41" s="14" t="s">
        <v>155</v>
      </c>
      <c r="C41" s="14" t="s">
        <v>751</v>
      </c>
      <c r="D41" s="14" t="s">
        <v>752</v>
      </c>
      <c r="E41" s="14" t="s">
        <v>629</v>
      </c>
      <c r="F41" s="14" t="s">
        <v>753</v>
      </c>
      <c r="G41" s="14"/>
      <c r="H41" s="14"/>
      <c r="I41" s="14"/>
      <c r="J41" s="14"/>
    </row>
    <row r="42" spans="1:10" ht="24">
      <c r="A42" s="14" t="s">
        <v>754</v>
      </c>
      <c r="B42" s="14" t="s">
        <v>155</v>
      </c>
      <c r="C42" s="14" t="s">
        <v>755</v>
      </c>
      <c r="D42" s="14" t="s">
        <v>756</v>
      </c>
      <c r="E42" s="14" t="s">
        <v>619</v>
      </c>
      <c r="F42" s="14" t="s">
        <v>757</v>
      </c>
      <c r="G42" s="14"/>
      <c r="H42" s="14"/>
      <c r="I42" s="14"/>
      <c r="J42" s="14"/>
    </row>
    <row r="43" spans="1:10">
      <c r="A43" s="14" t="s">
        <v>758</v>
      </c>
      <c r="B43" s="14" t="s">
        <v>155</v>
      </c>
      <c r="C43" s="14" t="s">
        <v>759</v>
      </c>
      <c r="D43" s="14" t="s">
        <v>760</v>
      </c>
      <c r="E43" s="14" t="s">
        <v>619</v>
      </c>
      <c r="F43" s="14" t="s">
        <v>761</v>
      </c>
      <c r="G43" s="14"/>
      <c r="H43" s="14"/>
      <c r="I43" s="14"/>
      <c r="J43" s="14"/>
    </row>
    <row r="44" spans="1:10">
      <c r="A44" s="14" t="s">
        <v>762</v>
      </c>
      <c r="B44" s="14" t="s">
        <v>155</v>
      </c>
      <c r="C44" s="14" t="s">
        <v>763</v>
      </c>
      <c r="D44" s="14" t="s">
        <v>764</v>
      </c>
      <c r="E44" s="14" t="s">
        <v>629</v>
      </c>
      <c r="F44" s="14" t="s">
        <v>765</v>
      </c>
      <c r="G44" s="14"/>
      <c r="H44" s="14"/>
      <c r="I44" s="14"/>
      <c r="J44" s="14"/>
    </row>
    <row r="45" spans="1:10">
      <c r="A45" s="14" t="s">
        <v>766</v>
      </c>
      <c r="B45" s="14" t="s">
        <v>162</v>
      </c>
      <c r="C45" s="14" t="s">
        <v>759</v>
      </c>
      <c r="D45" s="14" t="s">
        <v>767</v>
      </c>
      <c r="E45" s="14" t="s">
        <v>619</v>
      </c>
      <c r="F45" s="14" t="s">
        <v>768</v>
      </c>
      <c r="G45" s="14"/>
      <c r="H45" s="14"/>
      <c r="I45" s="14"/>
      <c r="J45" s="14"/>
    </row>
    <row r="46" spans="1:10">
      <c r="A46" s="14" t="s">
        <v>769</v>
      </c>
      <c r="B46" s="14" t="s">
        <v>162</v>
      </c>
      <c r="C46" s="14" t="s">
        <v>759</v>
      </c>
      <c r="D46" s="14" t="s">
        <v>770</v>
      </c>
      <c r="E46" s="14" t="s">
        <v>619</v>
      </c>
      <c r="F46" s="14" t="s">
        <v>771</v>
      </c>
      <c r="G46" s="14"/>
      <c r="H46" s="14"/>
      <c r="I46" s="14"/>
      <c r="J46" s="14"/>
    </row>
    <row r="47" spans="1:10">
      <c r="A47" s="14" t="s">
        <v>772</v>
      </c>
      <c r="B47" s="14" t="s">
        <v>162</v>
      </c>
      <c r="C47" s="14" t="s">
        <v>670</v>
      </c>
      <c r="D47" s="14" t="s">
        <v>773</v>
      </c>
      <c r="E47" s="14" t="s">
        <v>629</v>
      </c>
      <c r="F47" s="14" t="s">
        <v>774</v>
      </c>
      <c r="G47" s="14"/>
      <c r="H47" s="14"/>
      <c r="I47" s="14"/>
      <c r="J47" s="14"/>
    </row>
    <row r="48" spans="1:10">
      <c r="A48" s="14" t="s">
        <v>775</v>
      </c>
      <c r="B48" s="14" t="s">
        <v>162</v>
      </c>
      <c r="C48" s="14" t="s">
        <v>639</v>
      </c>
      <c r="D48" s="14" t="s">
        <v>776</v>
      </c>
      <c r="E48" s="14" t="s">
        <v>619</v>
      </c>
      <c r="F48" s="14" t="s">
        <v>777</v>
      </c>
      <c r="G48" s="14"/>
      <c r="H48" s="14"/>
      <c r="I48" s="14"/>
      <c r="J48" s="14"/>
    </row>
    <row r="49" spans="1:10">
      <c r="A49" s="14" t="s">
        <v>778</v>
      </c>
      <c r="B49" s="14" t="s">
        <v>162</v>
      </c>
      <c r="C49" s="14" t="s">
        <v>779</v>
      </c>
      <c r="D49" s="14" t="s">
        <v>780</v>
      </c>
      <c r="E49" s="14" t="s">
        <v>619</v>
      </c>
      <c r="F49" s="14" t="s">
        <v>781</v>
      </c>
      <c r="G49" s="14"/>
      <c r="H49" s="14"/>
      <c r="I49" s="14"/>
      <c r="J49" s="14"/>
    </row>
    <row r="50" spans="1:10">
      <c r="A50" s="14" t="s">
        <v>782</v>
      </c>
      <c r="B50" s="14" t="s">
        <v>162</v>
      </c>
      <c r="C50" s="14" t="s">
        <v>654</v>
      </c>
      <c r="D50" s="14" t="s">
        <v>783</v>
      </c>
      <c r="E50" s="14" t="s">
        <v>784</v>
      </c>
      <c r="F50" s="14" t="s">
        <v>785</v>
      </c>
      <c r="G50" s="14"/>
      <c r="H50" s="14"/>
      <c r="I50" s="14"/>
      <c r="J50" s="14"/>
    </row>
    <row r="51" spans="1:10">
      <c r="A51" s="14" t="s">
        <v>786</v>
      </c>
      <c r="B51" s="14" t="s">
        <v>162</v>
      </c>
      <c r="C51" s="14" t="s">
        <v>688</v>
      </c>
      <c r="D51" s="14" t="s">
        <v>787</v>
      </c>
      <c r="E51" s="14" t="s">
        <v>619</v>
      </c>
      <c r="F51" s="14" t="s">
        <v>788</v>
      </c>
      <c r="G51" s="14"/>
      <c r="H51" s="14"/>
      <c r="I51" s="14"/>
      <c r="J51" s="14"/>
    </row>
    <row r="52" spans="1:10">
      <c r="A52" s="14" t="s">
        <v>789</v>
      </c>
      <c r="B52" s="14" t="s">
        <v>162</v>
      </c>
      <c r="C52" s="14" t="s">
        <v>790</v>
      </c>
      <c r="D52" s="14" t="s">
        <v>791</v>
      </c>
      <c r="E52" s="14" t="s">
        <v>629</v>
      </c>
      <c r="F52" s="14" t="s">
        <v>792</v>
      </c>
      <c r="G52" s="14"/>
      <c r="H52" s="14"/>
      <c r="I52" s="14"/>
      <c r="J52" s="14"/>
    </row>
    <row r="53" spans="1:10">
      <c r="A53" s="14" t="s">
        <v>793</v>
      </c>
      <c r="B53" s="14" t="s">
        <v>162</v>
      </c>
      <c r="C53" s="14" t="s">
        <v>794</v>
      </c>
      <c r="D53" s="14" t="s">
        <v>795</v>
      </c>
      <c r="E53" s="14" t="s">
        <v>629</v>
      </c>
      <c r="F53" s="14" t="s">
        <v>796</v>
      </c>
      <c r="G53" s="14"/>
      <c r="H53" s="14"/>
      <c r="I53" s="14"/>
      <c r="J53" s="14"/>
    </row>
    <row r="54" spans="1:10">
      <c r="A54" s="14" t="s">
        <v>797</v>
      </c>
      <c r="B54" s="14" t="s">
        <v>162</v>
      </c>
      <c r="C54" s="14" t="s">
        <v>798</v>
      </c>
      <c r="D54" s="14" t="s">
        <v>799</v>
      </c>
      <c r="E54" s="14" t="s">
        <v>629</v>
      </c>
      <c r="F54" s="14" t="s">
        <v>800</v>
      </c>
      <c r="G54" s="14"/>
      <c r="H54" s="14"/>
      <c r="I54" s="14"/>
      <c r="J54" s="14"/>
    </row>
    <row r="55" spans="1:10">
      <c r="A55" s="14" t="s">
        <v>801</v>
      </c>
      <c r="B55" s="14" t="s">
        <v>169</v>
      </c>
      <c r="C55" s="14" t="s">
        <v>802</v>
      </c>
      <c r="D55" s="14" t="s">
        <v>803</v>
      </c>
      <c r="E55" s="14" t="s">
        <v>619</v>
      </c>
      <c r="F55" s="14" t="s">
        <v>804</v>
      </c>
      <c r="G55" s="14"/>
      <c r="H55" s="14"/>
      <c r="I55" s="14"/>
      <c r="J55" s="14"/>
    </row>
    <row r="56" spans="1:10">
      <c r="A56" s="14" t="s">
        <v>805</v>
      </c>
      <c r="B56" s="14" t="s">
        <v>169</v>
      </c>
      <c r="C56" s="14" t="s">
        <v>806</v>
      </c>
      <c r="D56" s="14" t="s">
        <v>807</v>
      </c>
      <c r="E56" s="14" t="s">
        <v>624</v>
      </c>
      <c r="F56" s="14" t="s">
        <v>808</v>
      </c>
      <c r="G56" s="14"/>
      <c r="H56" s="14"/>
      <c r="I56" s="14"/>
      <c r="J56" s="14"/>
    </row>
    <row r="57" spans="1:10">
      <c r="A57" s="14" t="s">
        <v>809</v>
      </c>
      <c r="B57" s="14" t="s">
        <v>169</v>
      </c>
      <c r="C57" s="14" t="s">
        <v>810</v>
      </c>
      <c r="D57" s="14" t="s">
        <v>811</v>
      </c>
      <c r="E57" s="14" t="s">
        <v>624</v>
      </c>
      <c r="F57" s="14" t="s">
        <v>812</v>
      </c>
      <c r="G57" s="14"/>
      <c r="H57" s="14"/>
      <c r="I57" s="14"/>
      <c r="J57" s="14"/>
    </row>
    <row r="58" spans="1:10">
      <c r="A58" s="14" t="s">
        <v>813</v>
      </c>
      <c r="B58" s="14" t="s">
        <v>169</v>
      </c>
      <c r="C58" s="14" t="s">
        <v>729</v>
      </c>
      <c r="D58" s="14" t="s">
        <v>814</v>
      </c>
      <c r="E58" s="14" t="s">
        <v>624</v>
      </c>
      <c r="F58" s="14" t="s">
        <v>815</v>
      </c>
      <c r="G58" s="14"/>
      <c r="H58" s="14"/>
      <c r="I58" s="14"/>
      <c r="J58" s="14"/>
    </row>
    <row r="59" spans="1:10">
      <c r="A59" s="14" t="s">
        <v>816</v>
      </c>
      <c r="B59" s="14" t="s">
        <v>169</v>
      </c>
      <c r="C59" s="14" t="s">
        <v>622</v>
      </c>
      <c r="D59" s="14" t="s">
        <v>817</v>
      </c>
      <c r="E59" s="14" t="s">
        <v>624</v>
      </c>
      <c r="F59" s="14" t="s">
        <v>818</v>
      </c>
      <c r="G59" s="14"/>
      <c r="H59" s="14"/>
      <c r="I59" s="14"/>
      <c r="J59" s="14"/>
    </row>
    <row r="60" spans="1:10">
      <c r="A60" s="14" t="s">
        <v>819</v>
      </c>
      <c r="B60" s="14" t="s">
        <v>169</v>
      </c>
      <c r="C60" s="14" t="s">
        <v>654</v>
      </c>
      <c r="D60" s="14" t="s">
        <v>820</v>
      </c>
      <c r="E60" s="14" t="s">
        <v>629</v>
      </c>
      <c r="F60" s="14" t="s">
        <v>821</v>
      </c>
      <c r="G60" s="14"/>
      <c r="H60" s="14"/>
      <c r="I60" s="14"/>
      <c r="J60" s="14"/>
    </row>
    <row r="61" spans="1:10">
      <c r="A61" s="14" t="s">
        <v>822</v>
      </c>
      <c r="B61" s="14" t="s">
        <v>169</v>
      </c>
      <c r="C61" s="14" t="s">
        <v>823</v>
      </c>
      <c r="D61" s="14" t="s">
        <v>824</v>
      </c>
      <c r="E61" s="14" t="s">
        <v>629</v>
      </c>
      <c r="F61" s="14" t="s">
        <v>825</v>
      </c>
      <c r="G61" s="14"/>
      <c r="H61" s="14"/>
      <c r="I61" s="14"/>
      <c r="J61" s="14"/>
    </row>
    <row r="62" spans="1:10">
      <c r="A62" s="14" t="s">
        <v>826</v>
      </c>
      <c r="B62" s="14" t="s">
        <v>169</v>
      </c>
      <c r="C62" s="14" t="s">
        <v>827</v>
      </c>
      <c r="D62" s="14" t="s">
        <v>828</v>
      </c>
      <c r="E62" s="14" t="s">
        <v>629</v>
      </c>
      <c r="F62" s="14" t="s">
        <v>829</v>
      </c>
      <c r="G62" s="14"/>
      <c r="H62" s="14"/>
      <c r="I62" s="14"/>
      <c r="J62" s="14"/>
    </row>
    <row r="63" spans="1:10">
      <c r="A63" s="14" t="s">
        <v>830</v>
      </c>
      <c r="B63" s="14" t="s">
        <v>169</v>
      </c>
      <c r="C63" s="14" t="s">
        <v>831</v>
      </c>
      <c r="D63" s="14" t="s">
        <v>832</v>
      </c>
      <c r="E63" s="14" t="s">
        <v>629</v>
      </c>
      <c r="F63" s="14" t="s">
        <v>833</v>
      </c>
      <c r="G63" s="14"/>
      <c r="H63" s="14"/>
      <c r="I63" s="14"/>
      <c r="J63" s="14"/>
    </row>
    <row r="64" spans="1:10">
      <c r="A64" s="14" t="s">
        <v>834</v>
      </c>
      <c r="B64" s="14" t="s">
        <v>169</v>
      </c>
      <c r="C64" s="14" t="s">
        <v>835</v>
      </c>
      <c r="D64" s="14" t="s">
        <v>836</v>
      </c>
      <c r="E64" s="14" t="s">
        <v>837</v>
      </c>
      <c r="F64" s="14" t="s">
        <v>838</v>
      </c>
      <c r="G64" s="14"/>
      <c r="H64" s="14"/>
      <c r="I64" s="14"/>
      <c r="J64" s="14"/>
    </row>
    <row r="65" spans="1:10">
      <c r="A65" s="14" t="s">
        <v>839</v>
      </c>
      <c r="B65" s="14" t="s">
        <v>176</v>
      </c>
      <c r="C65" s="14" t="s">
        <v>639</v>
      </c>
      <c r="D65" s="14" t="s">
        <v>840</v>
      </c>
      <c r="E65" s="14" t="s">
        <v>619</v>
      </c>
      <c r="F65" s="14" t="s">
        <v>841</v>
      </c>
      <c r="G65" s="14"/>
      <c r="H65" s="14"/>
      <c r="I65" s="14"/>
      <c r="J65" s="14"/>
    </row>
    <row r="66" spans="1:10">
      <c r="A66" s="14" t="s">
        <v>842</v>
      </c>
      <c r="B66" s="14" t="s">
        <v>176</v>
      </c>
      <c r="C66" s="14" t="s">
        <v>654</v>
      </c>
      <c r="D66" s="14" t="s">
        <v>843</v>
      </c>
      <c r="E66" s="14" t="s">
        <v>784</v>
      </c>
      <c r="F66" s="14" t="s">
        <v>844</v>
      </c>
      <c r="G66" s="14"/>
      <c r="H66" s="14"/>
      <c r="I66" s="14"/>
      <c r="J66" s="14"/>
    </row>
    <row r="67" spans="1:10">
      <c r="A67" s="14" t="s">
        <v>845</v>
      </c>
      <c r="B67" s="14" t="s">
        <v>176</v>
      </c>
      <c r="C67" s="14" t="s">
        <v>846</v>
      </c>
      <c r="D67" s="14" t="s">
        <v>847</v>
      </c>
      <c r="E67" s="14" t="s">
        <v>619</v>
      </c>
      <c r="F67" s="14" t="s">
        <v>848</v>
      </c>
      <c r="G67" s="14"/>
      <c r="H67" s="14"/>
      <c r="I67" s="14"/>
      <c r="J67" s="14"/>
    </row>
    <row r="68" spans="1:10">
      <c r="A68" s="14" t="s">
        <v>849</v>
      </c>
      <c r="B68" s="14" t="s">
        <v>176</v>
      </c>
      <c r="C68" s="14" t="s">
        <v>670</v>
      </c>
      <c r="D68" s="14" t="s">
        <v>850</v>
      </c>
      <c r="E68" s="14" t="s">
        <v>619</v>
      </c>
      <c r="F68" s="14" t="s">
        <v>851</v>
      </c>
      <c r="G68" s="14"/>
      <c r="H68" s="14"/>
      <c r="I68" s="14"/>
      <c r="J68" s="14"/>
    </row>
    <row r="69" spans="1:10">
      <c r="A69" s="14" t="s">
        <v>852</v>
      </c>
      <c r="B69" s="14" t="s">
        <v>176</v>
      </c>
      <c r="C69" s="14" t="s">
        <v>759</v>
      </c>
      <c r="D69" s="14" t="s">
        <v>853</v>
      </c>
      <c r="E69" s="14" t="s">
        <v>619</v>
      </c>
      <c r="F69" s="14" t="s">
        <v>854</v>
      </c>
      <c r="G69" s="14"/>
      <c r="H69" s="14"/>
      <c r="I69" s="14"/>
      <c r="J69" s="14"/>
    </row>
    <row r="70" spans="1:10">
      <c r="A70" s="14" t="s">
        <v>855</v>
      </c>
      <c r="B70" s="14" t="s">
        <v>176</v>
      </c>
      <c r="C70" s="14" t="s">
        <v>856</v>
      </c>
      <c r="D70" s="14" t="s">
        <v>857</v>
      </c>
      <c r="E70" s="14" t="s">
        <v>629</v>
      </c>
      <c r="F70" s="14" t="s">
        <v>858</v>
      </c>
      <c r="G70" s="14"/>
      <c r="H70" s="14"/>
      <c r="I70" s="14"/>
      <c r="J70" s="14"/>
    </row>
    <row r="71" spans="1:10">
      <c r="A71" s="14" t="s">
        <v>859</v>
      </c>
      <c r="B71" s="14" t="s">
        <v>176</v>
      </c>
      <c r="C71" s="14" t="s">
        <v>860</v>
      </c>
      <c r="D71" s="14" t="s">
        <v>861</v>
      </c>
      <c r="E71" s="14" t="s">
        <v>619</v>
      </c>
      <c r="F71" s="14" t="s">
        <v>862</v>
      </c>
      <c r="G71" s="14"/>
      <c r="H71" s="14"/>
      <c r="I71" s="14"/>
      <c r="J71" s="14"/>
    </row>
    <row r="72" spans="1:10">
      <c r="A72" s="14" t="s">
        <v>863</v>
      </c>
      <c r="B72" s="14" t="s">
        <v>176</v>
      </c>
      <c r="C72" s="14" t="s">
        <v>864</v>
      </c>
      <c r="D72" s="14" t="s">
        <v>865</v>
      </c>
      <c r="E72" s="14" t="s">
        <v>629</v>
      </c>
      <c r="F72" s="14" t="s">
        <v>866</v>
      </c>
      <c r="G72" s="14"/>
      <c r="H72" s="14"/>
      <c r="I72" s="14"/>
      <c r="J72" s="14"/>
    </row>
    <row r="73" spans="1:10">
      <c r="A73" s="14" t="s">
        <v>867</v>
      </c>
      <c r="B73" s="14" t="s">
        <v>176</v>
      </c>
      <c r="C73" s="14" t="s">
        <v>688</v>
      </c>
      <c r="D73" s="14" t="s">
        <v>868</v>
      </c>
      <c r="E73" s="14" t="s">
        <v>619</v>
      </c>
      <c r="F73" s="14" t="s">
        <v>869</v>
      </c>
      <c r="G73" s="14"/>
      <c r="H73" s="14"/>
      <c r="I73" s="14"/>
      <c r="J73" s="14"/>
    </row>
    <row r="74" spans="1:10">
      <c r="A74" s="14" t="s">
        <v>870</v>
      </c>
      <c r="B74" s="14" t="s">
        <v>176</v>
      </c>
      <c r="C74" s="14" t="s">
        <v>871</v>
      </c>
      <c r="D74" s="14" t="s">
        <v>872</v>
      </c>
      <c r="E74" s="14" t="s">
        <v>629</v>
      </c>
      <c r="F74" s="14" t="s">
        <v>873</v>
      </c>
      <c r="G74" s="14"/>
      <c r="H74" s="14"/>
      <c r="I74" s="14"/>
      <c r="J74" s="14"/>
    </row>
    <row r="75" spans="1:10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0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 spans="1:10">
      <c r="A77" s="14"/>
      <c r="B77" s="14"/>
      <c r="C77" s="14"/>
      <c r="D77" s="14"/>
      <c r="E77" s="14"/>
      <c r="F77" s="14"/>
      <c r="G77" s="14"/>
      <c r="H77" s="14"/>
      <c r="I77" s="14"/>
      <c r="J77" s="14"/>
    </row>
    <row r="78" spans="1:10">
      <c r="A78" s="14"/>
      <c r="B78" s="14"/>
      <c r="C78" s="14"/>
      <c r="D78" s="14"/>
      <c r="E78" s="14"/>
      <c r="F78" s="14"/>
      <c r="G78" s="14"/>
      <c r="H78" s="14"/>
      <c r="I78" s="14"/>
      <c r="J78" s="14"/>
    </row>
    <row r="79" spans="1:10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0" spans="1:10">
      <c r="A80" s="14"/>
      <c r="B80" s="14"/>
      <c r="C80" s="14"/>
      <c r="D80" s="14"/>
      <c r="E80" s="14"/>
      <c r="F80" s="14"/>
      <c r="G80" s="14"/>
      <c r="H80" s="14"/>
      <c r="I80" s="14"/>
      <c r="J8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HOME</vt:lpstr>
      <vt:lpstr>Situation Assessment</vt:lpstr>
      <vt:lpstr>Data Check</vt:lpstr>
      <vt:lpstr>Key Findings</vt:lpstr>
      <vt:lpstr>Dashboard</vt:lpstr>
      <vt:lpstr>Automation</vt:lpstr>
      <vt:lpstr>Question Bank</vt:lpstr>
      <vt:lpstr>Data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2026-09-02T08:39:04Z</dcterms:created>
  <dcterms:modified xsi:type="dcterms:W3CDTF">2026-09-02T08:39:04Z</dcterms:modified>
</cp:coreProperties>
</file>