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e654ef7bbbcd4d0/ISMT Project/STR Files/"/>
    </mc:Choice>
  </mc:AlternateContent>
  <xr:revisionPtr revIDLastSave="79" documentId="8_{5B4757D5-DC7E-4193-AE12-C5F41F81B60B}" xr6:coauthVersionLast="47" xr6:coauthVersionMax="47" xr10:uidLastSave="{3DA05845-3D78-4FD7-8FD8-DB6D59CE6C6E}"/>
  <bookViews>
    <workbookView xWindow="-120" yWindow="-120" windowWidth="20730" windowHeight="11160" xr2:uid="{00000000-000D-0000-FFFF-FFFF00000000}"/>
  </bookViews>
  <sheets>
    <sheet name="HOME" sheetId="1" r:id="rId1"/>
    <sheet name="Strategy Inputs" sheetId="2" r:id="rId2"/>
    <sheet name="Operational Plan" sheetId="3" r:id="rId3"/>
    <sheet name="Implementation Dashboard" sheetId="4" r:id="rId4"/>
    <sheet name="Management Summary" sheetId="5" r:id="rId5"/>
    <sheet name="Technical - Action Bank" sheetId="6" state="hidden" r:id="rId6"/>
    <sheet name="Technical - Automation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7" l="1"/>
  <c r="I29" i="7"/>
  <c r="H29" i="7"/>
  <c r="G29" i="7"/>
  <c r="F29" i="7"/>
  <c r="E29" i="7"/>
  <c r="D29" i="7"/>
  <c r="C29" i="7"/>
  <c r="J28" i="7"/>
  <c r="I28" i="7"/>
  <c r="H28" i="7"/>
  <c r="G28" i="7"/>
  <c r="F28" i="7"/>
  <c r="E28" i="7"/>
  <c r="D28" i="7"/>
  <c r="C28" i="7"/>
  <c r="J27" i="7"/>
  <c r="I27" i="7"/>
  <c r="H27" i="7"/>
  <c r="G27" i="7"/>
  <c r="F27" i="7"/>
  <c r="E27" i="7"/>
  <c r="D27" i="7"/>
  <c r="C27" i="7"/>
  <c r="J26" i="7"/>
  <c r="I26" i="7"/>
  <c r="H26" i="7"/>
  <c r="G26" i="7"/>
  <c r="F26" i="7"/>
  <c r="E26" i="7"/>
  <c r="D26" i="7"/>
  <c r="C26" i="7"/>
  <c r="J25" i="7"/>
  <c r="I25" i="7"/>
  <c r="H25" i="7"/>
  <c r="G25" i="7"/>
  <c r="F25" i="7"/>
  <c r="E25" i="7"/>
  <c r="D25" i="7"/>
  <c r="C25" i="7"/>
  <c r="J24" i="7"/>
  <c r="I24" i="7"/>
  <c r="H24" i="7"/>
  <c r="G24" i="7"/>
  <c r="F24" i="7"/>
  <c r="E24" i="7"/>
  <c r="D24" i="7"/>
  <c r="C24" i="7"/>
  <c r="J23" i="7"/>
  <c r="I23" i="7"/>
  <c r="H23" i="7"/>
  <c r="G23" i="7"/>
  <c r="F23" i="7"/>
  <c r="E23" i="7"/>
  <c r="D23" i="7"/>
  <c r="C23" i="7"/>
  <c r="J22" i="7"/>
  <c r="I22" i="7"/>
  <c r="H22" i="7"/>
  <c r="G22" i="7"/>
  <c r="F22" i="7"/>
  <c r="E22" i="7"/>
  <c r="D22" i="7"/>
  <c r="C22" i="7"/>
  <c r="J21" i="7"/>
  <c r="I21" i="7"/>
  <c r="H21" i="7"/>
  <c r="G21" i="7"/>
  <c r="F21" i="7"/>
  <c r="E21" i="7"/>
  <c r="D21" i="7"/>
  <c r="C21" i="7"/>
  <c r="J20" i="7"/>
  <c r="I20" i="7"/>
  <c r="H20" i="7"/>
  <c r="G20" i="7"/>
  <c r="F20" i="7"/>
  <c r="E20" i="7"/>
  <c r="D20" i="7"/>
  <c r="C20" i="7"/>
  <c r="J19" i="7"/>
  <c r="I19" i="7"/>
  <c r="H19" i="7"/>
  <c r="G19" i="7"/>
  <c r="F19" i="7"/>
  <c r="E19" i="7"/>
  <c r="D19" i="7"/>
  <c r="C19" i="7"/>
  <c r="J18" i="7"/>
  <c r="I18" i="7"/>
  <c r="H18" i="7"/>
  <c r="G18" i="7"/>
  <c r="F18" i="7"/>
  <c r="E18" i="7"/>
  <c r="D18" i="7"/>
  <c r="C18" i="7"/>
  <c r="J17" i="7"/>
  <c r="I17" i="7"/>
  <c r="H17" i="7"/>
  <c r="G17" i="7"/>
  <c r="F17" i="7"/>
  <c r="E17" i="7"/>
  <c r="D17" i="7"/>
  <c r="C17" i="7"/>
  <c r="J16" i="7"/>
  <c r="I16" i="7"/>
  <c r="H16" i="7"/>
  <c r="G16" i="7"/>
  <c r="F16" i="7"/>
  <c r="E16" i="7"/>
  <c r="D16" i="7"/>
  <c r="C16" i="7"/>
  <c r="J15" i="7"/>
  <c r="I15" i="7"/>
  <c r="H15" i="7"/>
  <c r="G15" i="7"/>
  <c r="F15" i="7"/>
  <c r="E15" i="7"/>
  <c r="D15" i="7"/>
  <c r="C15" i="7"/>
  <c r="J14" i="7"/>
  <c r="I14" i="7"/>
  <c r="H14" i="7"/>
  <c r="G14" i="7"/>
  <c r="F14" i="7"/>
  <c r="E14" i="7"/>
  <c r="D14" i="7"/>
  <c r="C14" i="7"/>
  <c r="J13" i="7"/>
  <c r="I13" i="7"/>
  <c r="H13" i="7"/>
  <c r="G13" i="7"/>
  <c r="F13" i="7"/>
  <c r="E13" i="7"/>
  <c r="D13" i="7"/>
  <c r="C13" i="7"/>
  <c r="J12" i="7"/>
  <c r="I12" i="7"/>
  <c r="H12" i="7"/>
  <c r="G12" i="7"/>
  <c r="F12" i="7"/>
  <c r="E12" i="7"/>
  <c r="D12" i="7"/>
  <c r="C12" i="7"/>
  <c r="J11" i="7"/>
  <c r="I11" i="7"/>
  <c r="H11" i="7"/>
  <c r="G11" i="7"/>
  <c r="F11" i="7"/>
  <c r="E11" i="7"/>
  <c r="D11" i="7"/>
  <c r="C11" i="7"/>
  <c r="J10" i="7"/>
  <c r="I10" i="7"/>
  <c r="H10" i="7"/>
  <c r="G10" i="7"/>
  <c r="F10" i="7"/>
  <c r="E10" i="7"/>
  <c r="D10" i="7"/>
  <c r="C10" i="7"/>
  <c r="J9" i="7"/>
  <c r="I9" i="7"/>
  <c r="H9" i="7"/>
  <c r="G9" i="7"/>
  <c r="F9" i="7"/>
  <c r="E9" i="7"/>
  <c r="D9" i="7"/>
  <c r="C9" i="7"/>
  <c r="J8" i="7"/>
  <c r="I8" i="7"/>
  <c r="H8" i="7"/>
  <c r="G8" i="7"/>
  <c r="F8" i="7"/>
  <c r="E8" i="7"/>
  <c r="D8" i="7"/>
  <c r="C8" i="7"/>
  <c r="J7" i="7"/>
  <c r="I7" i="7"/>
  <c r="H7" i="7"/>
  <c r="G7" i="7"/>
  <c r="F7" i="7"/>
  <c r="E7" i="7"/>
  <c r="D7" i="7"/>
  <c r="C7" i="7"/>
  <c r="J6" i="7"/>
  <c r="I6" i="7"/>
  <c r="H6" i="7"/>
  <c r="G6" i="7"/>
  <c r="F6" i="7"/>
  <c r="E6" i="7"/>
  <c r="D6" i="7"/>
  <c r="C6" i="7"/>
  <c r="J5" i="7"/>
  <c r="I5" i="7"/>
  <c r="H5" i="7"/>
  <c r="G5" i="7"/>
  <c r="F5" i="7"/>
  <c r="E5" i="7"/>
  <c r="D5" i="7"/>
  <c r="C5" i="7"/>
  <c r="B6" i="5"/>
  <c r="B5" i="5"/>
  <c r="B4" i="5"/>
  <c r="E10" i="4"/>
  <c r="B10" i="4"/>
  <c r="E5" i="5" s="1"/>
  <c r="E9" i="4"/>
  <c r="B8" i="4"/>
  <c r="B7" i="4"/>
  <c r="E4" i="5" s="1"/>
  <c r="A2" i="4"/>
  <c r="I9" i="2"/>
  <c r="I8" i="2"/>
  <c r="I7" i="2"/>
  <c r="I6" i="2"/>
  <c r="I5" i="2"/>
  <c r="E9" i="1"/>
  <c r="E8" i="1"/>
  <c r="E7" i="1"/>
  <c r="E5" i="1"/>
  <c r="E10" i="1" s="1"/>
  <c r="R9" i="7" l="1"/>
  <c r="R8" i="7"/>
  <c r="R7" i="7"/>
  <c r="R6" i="7"/>
  <c r="R5" i="7"/>
  <c r="B13" i="5"/>
  <c r="D15" i="4"/>
  <c r="B5" i="4"/>
  <c r="C15" i="4"/>
  <c r="D13" i="5"/>
  <c r="B15" i="4"/>
  <c r="C13" i="5"/>
  <c r="R19" i="7"/>
  <c r="R18" i="7"/>
  <c r="R17" i="7"/>
  <c r="R16" i="7"/>
  <c r="R15" i="7"/>
  <c r="D15" i="5"/>
  <c r="B17" i="4"/>
  <c r="C15" i="5"/>
  <c r="B15" i="5"/>
  <c r="D17" i="4"/>
  <c r="C17" i="4"/>
  <c r="R29" i="7"/>
  <c r="R28" i="7"/>
  <c r="R27" i="7"/>
  <c r="R26" i="7"/>
  <c r="R25" i="7"/>
  <c r="B17" i="5"/>
  <c r="D19" i="4"/>
  <c r="C19" i="4"/>
  <c r="D17" i="5"/>
  <c r="B19" i="4"/>
  <c r="C17" i="5"/>
  <c r="J5" i="2"/>
  <c r="J7" i="2"/>
  <c r="J9" i="2"/>
  <c r="R14" i="7"/>
  <c r="R13" i="7"/>
  <c r="R12" i="7"/>
  <c r="R11" i="7"/>
  <c r="R10" i="7"/>
  <c r="C16" i="4"/>
  <c r="D14" i="5"/>
  <c r="B16" i="4"/>
  <c r="C14" i="5"/>
  <c r="B14" i="5"/>
  <c r="D16" i="4"/>
  <c r="R24" i="7"/>
  <c r="R23" i="7"/>
  <c r="R22" i="7"/>
  <c r="R21" i="7"/>
  <c r="R20" i="7"/>
  <c r="C16" i="5"/>
  <c r="B16" i="5"/>
  <c r="D18" i="4"/>
  <c r="C18" i="4"/>
  <c r="D16" i="5"/>
  <c r="B18" i="4"/>
  <c r="J6" i="2"/>
  <c r="J8" i="2"/>
  <c r="B24" i="4"/>
  <c r="N12" i="7" l="1"/>
  <c r="Q12" i="7"/>
  <c r="M12" i="7"/>
  <c r="P12" i="7"/>
  <c r="L12" i="7"/>
  <c r="O12" i="7"/>
  <c r="A12" i="7"/>
  <c r="A12" i="3" s="1"/>
  <c r="N25" i="7"/>
  <c r="Q25" i="7"/>
  <c r="M25" i="7"/>
  <c r="P25" i="7"/>
  <c r="L25" i="7"/>
  <c r="O25" i="7"/>
  <c r="A25" i="7"/>
  <c r="A25" i="3" s="1"/>
  <c r="N29" i="7"/>
  <c r="Q29" i="7"/>
  <c r="M29" i="7"/>
  <c r="P29" i="7"/>
  <c r="L29" i="7"/>
  <c r="O29" i="7"/>
  <c r="A29" i="7"/>
  <c r="A29" i="3" s="1"/>
  <c r="H15" i="5"/>
  <c r="G15" i="5"/>
  <c r="J15" i="5"/>
  <c r="F15" i="5"/>
  <c r="I15" i="5"/>
  <c r="E15" i="5"/>
  <c r="N16" i="7"/>
  <c r="Q16" i="7"/>
  <c r="M16" i="7"/>
  <c r="P16" i="7"/>
  <c r="L16" i="7"/>
  <c r="O16" i="7"/>
  <c r="A16" i="7"/>
  <c r="A16" i="3" s="1"/>
  <c r="J13" i="5"/>
  <c r="F13" i="5"/>
  <c r="I13" i="5"/>
  <c r="E13" i="5"/>
  <c r="H13" i="5"/>
  <c r="G13" i="5"/>
  <c r="B7" i="5"/>
  <c r="E11" i="4"/>
  <c r="E8" i="5" s="1"/>
  <c r="N6" i="7"/>
  <c r="Q6" i="7"/>
  <c r="M6" i="7"/>
  <c r="P6" i="7"/>
  <c r="L6" i="7"/>
  <c r="O6" i="7"/>
  <c r="A6" i="7"/>
  <c r="A6" i="3" s="1"/>
  <c r="N13" i="7"/>
  <c r="Q13" i="7"/>
  <c r="M13" i="7"/>
  <c r="P13" i="7"/>
  <c r="L13" i="7"/>
  <c r="O13" i="7"/>
  <c r="A13" i="7"/>
  <c r="A13" i="3" s="1"/>
  <c r="E8" i="4"/>
  <c r="N26" i="7"/>
  <c r="Q26" i="7"/>
  <c r="M26" i="7"/>
  <c r="P26" i="7"/>
  <c r="L26" i="7"/>
  <c r="O26" i="7"/>
  <c r="A26" i="7"/>
  <c r="A26" i="3" s="1"/>
  <c r="N17" i="7"/>
  <c r="Q17" i="7"/>
  <c r="M17" i="7"/>
  <c r="P17" i="7"/>
  <c r="L17" i="7"/>
  <c r="O17" i="7"/>
  <c r="A17" i="7"/>
  <c r="A17" i="3" s="1"/>
  <c r="N7" i="7"/>
  <c r="Q7" i="7"/>
  <c r="M7" i="7"/>
  <c r="P7" i="7"/>
  <c r="L7" i="7"/>
  <c r="O7" i="7"/>
  <c r="A7" i="7"/>
  <c r="A7" i="3" s="1"/>
  <c r="N21" i="7"/>
  <c r="Q21" i="7"/>
  <c r="M21" i="7"/>
  <c r="P21" i="7"/>
  <c r="L21" i="7"/>
  <c r="O21" i="7"/>
  <c r="A21" i="7"/>
  <c r="A21" i="3" s="1"/>
  <c r="G16" i="5"/>
  <c r="J16" i="5"/>
  <c r="F16" i="5"/>
  <c r="I16" i="5"/>
  <c r="E16" i="5"/>
  <c r="H16" i="5"/>
  <c r="N23" i="7"/>
  <c r="Q23" i="7"/>
  <c r="M23" i="7"/>
  <c r="P23" i="7"/>
  <c r="L23" i="7"/>
  <c r="O23" i="7"/>
  <c r="A23" i="7"/>
  <c r="A23" i="3" s="1"/>
  <c r="I14" i="5"/>
  <c r="E14" i="5"/>
  <c r="H14" i="5"/>
  <c r="G14" i="5"/>
  <c r="J14" i="5"/>
  <c r="F14" i="5"/>
  <c r="N10" i="7"/>
  <c r="Q10" i="7"/>
  <c r="M10" i="7"/>
  <c r="P10" i="7"/>
  <c r="L10" i="7"/>
  <c r="O10" i="7"/>
  <c r="A10" i="7"/>
  <c r="A10" i="3" s="1"/>
  <c r="N14" i="7"/>
  <c r="Q14" i="7"/>
  <c r="M14" i="7"/>
  <c r="P14" i="7"/>
  <c r="L14" i="7"/>
  <c r="O14" i="7"/>
  <c r="A14" i="7"/>
  <c r="A14" i="3" s="1"/>
  <c r="J17" i="5"/>
  <c r="F17" i="5"/>
  <c r="I17" i="5"/>
  <c r="E17" i="5"/>
  <c r="H17" i="5"/>
  <c r="G17" i="5"/>
  <c r="N27" i="7"/>
  <c r="Q27" i="7"/>
  <c r="M27" i="7"/>
  <c r="P27" i="7"/>
  <c r="L27" i="7"/>
  <c r="O27" i="7"/>
  <c r="A27" i="7"/>
  <c r="A27" i="3" s="1"/>
  <c r="N18" i="7"/>
  <c r="Q18" i="7"/>
  <c r="M18" i="7"/>
  <c r="P18" i="7"/>
  <c r="L18" i="7"/>
  <c r="O18" i="7"/>
  <c r="A18" i="7"/>
  <c r="A18" i="3" s="1"/>
  <c r="N8" i="7"/>
  <c r="Q8" i="7"/>
  <c r="M8" i="7"/>
  <c r="P8" i="7"/>
  <c r="L8" i="7"/>
  <c r="O8" i="7"/>
  <c r="A8" i="7"/>
  <c r="A8" i="3" s="1"/>
  <c r="N22" i="7"/>
  <c r="Q22" i="7"/>
  <c r="M22" i="7"/>
  <c r="P22" i="7"/>
  <c r="L22" i="7"/>
  <c r="O22" i="7"/>
  <c r="A22" i="7"/>
  <c r="A22" i="3" s="1"/>
  <c r="N20" i="7"/>
  <c r="Q20" i="7"/>
  <c r="M20" i="7"/>
  <c r="P20" i="7"/>
  <c r="L20" i="7"/>
  <c r="O20" i="7"/>
  <c r="A20" i="7"/>
  <c r="A20" i="3" s="1"/>
  <c r="N24" i="7"/>
  <c r="Q24" i="7"/>
  <c r="M24" i="7"/>
  <c r="P24" i="7"/>
  <c r="L24" i="7"/>
  <c r="O24" i="7"/>
  <c r="A24" i="7"/>
  <c r="A24" i="3" s="1"/>
  <c r="N11" i="7"/>
  <c r="Q11" i="7"/>
  <c r="M11" i="7"/>
  <c r="P11" i="7"/>
  <c r="L11" i="7"/>
  <c r="O11" i="7"/>
  <c r="A11" i="7"/>
  <c r="A11" i="3" s="1"/>
  <c r="N28" i="7"/>
  <c r="Q28" i="7"/>
  <c r="M28" i="7"/>
  <c r="P28" i="7"/>
  <c r="L28" i="7"/>
  <c r="O28" i="7"/>
  <c r="A28" i="7"/>
  <c r="A28" i="3" s="1"/>
  <c r="N15" i="7"/>
  <c r="Q15" i="7"/>
  <c r="M15" i="7"/>
  <c r="P15" i="7"/>
  <c r="L15" i="7"/>
  <c r="O15" i="7"/>
  <c r="A15" i="7"/>
  <c r="A15" i="3" s="1"/>
  <c r="N19" i="7"/>
  <c r="Q19" i="7"/>
  <c r="M19" i="7"/>
  <c r="P19" i="7"/>
  <c r="L19" i="7"/>
  <c r="O19" i="7"/>
  <c r="A19" i="7"/>
  <c r="A19" i="3" s="1"/>
  <c r="N5" i="7"/>
  <c r="Q5" i="7"/>
  <c r="M5" i="7"/>
  <c r="P5" i="7"/>
  <c r="L5" i="7"/>
  <c r="O5" i="7"/>
  <c r="A5" i="7"/>
  <c r="A5" i="3" s="1"/>
  <c r="N9" i="7"/>
  <c r="Q9" i="7"/>
  <c r="M9" i="7"/>
  <c r="P9" i="7"/>
  <c r="L9" i="7"/>
  <c r="O9" i="7"/>
  <c r="A9" i="7"/>
  <c r="A9" i="3" s="1"/>
  <c r="K9" i="3" l="1"/>
  <c r="F9" i="3"/>
  <c r="B9" i="3"/>
  <c r="T9" i="3"/>
  <c r="J9" i="3"/>
  <c r="E9" i="3"/>
  <c r="N9" i="3"/>
  <c r="I9" i="3"/>
  <c r="D9" i="3"/>
  <c r="L9" i="3"/>
  <c r="G9" i="3"/>
  <c r="C9" i="3"/>
  <c r="N28" i="3"/>
  <c r="I28" i="3"/>
  <c r="D28" i="3"/>
  <c r="T28" i="3"/>
  <c r="J28" i="3"/>
  <c r="E28" i="3"/>
  <c r="F28" i="3"/>
  <c r="L28" i="3"/>
  <c r="C28" i="3"/>
  <c r="K28" i="3"/>
  <c r="B28" i="3"/>
  <c r="G28" i="3"/>
  <c r="T22" i="3"/>
  <c r="J22" i="3"/>
  <c r="E22" i="3"/>
  <c r="N22" i="3"/>
  <c r="I22" i="3"/>
  <c r="D22" i="3"/>
  <c r="L22" i="3"/>
  <c r="G22" i="3"/>
  <c r="C22" i="3"/>
  <c r="K22" i="3"/>
  <c r="F22" i="3"/>
  <c r="B22" i="3"/>
  <c r="T26" i="3"/>
  <c r="J26" i="3"/>
  <c r="E26" i="3"/>
  <c r="N26" i="3"/>
  <c r="I26" i="3"/>
  <c r="D26" i="3"/>
  <c r="L26" i="3"/>
  <c r="G26" i="3"/>
  <c r="C26" i="3"/>
  <c r="K26" i="3"/>
  <c r="F26" i="3"/>
  <c r="B26" i="3"/>
  <c r="K13" i="3"/>
  <c r="F13" i="3"/>
  <c r="B13" i="3"/>
  <c r="T13" i="3"/>
  <c r="J13" i="3"/>
  <c r="E13" i="3"/>
  <c r="N13" i="3"/>
  <c r="I13" i="3"/>
  <c r="D13" i="3"/>
  <c r="L13" i="3"/>
  <c r="G13" i="3"/>
  <c r="C13" i="3"/>
  <c r="N15" i="3"/>
  <c r="I15" i="3"/>
  <c r="D15" i="3"/>
  <c r="L15" i="3"/>
  <c r="G15" i="3"/>
  <c r="C15" i="3"/>
  <c r="K15" i="3"/>
  <c r="F15" i="3"/>
  <c r="B15" i="3"/>
  <c r="T15" i="3"/>
  <c r="J15" i="3"/>
  <c r="E15" i="3"/>
  <c r="L20" i="3"/>
  <c r="G20" i="3"/>
  <c r="C20" i="3"/>
  <c r="K20" i="3"/>
  <c r="F20" i="3"/>
  <c r="B20" i="3"/>
  <c r="T20" i="3"/>
  <c r="J20" i="3"/>
  <c r="E20" i="3"/>
  <c r="N20" i="3"/>
  <c r="I20" i="3"/>
  <c r="D20" i="3"/>
  <c r="T27" i="3"/>
  <c r="N27" i="3"/>
  <c r="I27" i="3"/>
  <c r="D27" i="3"/>
  <c r="L27" i="3"/>
  <c r="G27" i="3"/>
  <c r="C27" i="3"/>
  <c r="K27" i="3"/>
  <c r="F27" i="3"/>
  <c r="B27" i="3"/>
  <c r="J27" i="3"/>
  <c r="E27" i="3"/>
  <c r="T10" i="3"/>
  <c r="J10" i="3"/>
  <c r="E10" i="3"/>
  <c r="N10" i="3"/>
  <c r="I10" i="3"/>
  <c r="D10" i="3"/>
  <c r="L10" i="3"/>
  <c r="G10" i="3"/>
  <c r="C10" i="3"/>
  <c r="K10" i="3"/>
  <c r="F10" i="3"/>
  <c r="B10" i="3"/>
  <c r="K17" i="3"/>
  <c r="F17" i="3"/>
  <c r="B17" i="3"/>
  <c r="T17" i="3"/>
  <c r="J17" i="3"/>
  <c r="E17" i="3"/>
  <c r="N17" i="3"/>
  <c r="I17" i="3"/>
  <c r="D17" i="3"/>
  <c r="L17" i="3"/>
  <c r="G17" i="3"/>
  <c r="C17" i="3"/>
  <c r="L12" i="3"/>
  <c r="G12" i="3"/>
  <c r="C12" i="3"/>
  <c r="K12" i="3"/>
  <c r="F12" i="3"/>
  <c r="B12" i="3"/>
  <c r="T12" i="3"/>
  <c r="J12" i="3"/>
  <c r="E12" i="3"/>
  <c r="N12" i="3"/>
  <c r="I12" i="3"/>
  <c r="D12" i="3"/>
  <c r="N19" i="3"/>
  <c r="I19" i="3"/>
  <c r="D19" i="3"/>
  <c r="L19" i="3"/>
  <c r="G19" i="3"/>
  <c r="C19" i="3"/>
  <c r="K19" i="3"/>
  <c r="F19" i="3"/>
  <c r="B19" i="3"/>
  <c r="T19" i="3"/>
  <c r="J19" i="3"/>
  <c r="E19" i="3"/>
  <c r="L24" i="3"/>
  <c r="G24" i="3"/>
  <c r="C24" i="3"/>
  <c r="K24" i="3"/>
  <c r="F24" i="3"/>
  <c r="B24" i="3"/>
  <c r="T24" i="3"/>
  <c r="J24" i="3"/>
  <c r="E24" i="3"/>
  <c r="N24" i="3"/>
  <c r="I24" i="3"/>
  <c r="D24" i="3"/>
  <c r="T18" i="3"/>
  <c r="J18" i="3"/>
  <c r="E18" i="3"/>
  <c r="N18" i="3"/>
  <c r="I18" i="3"/>
  <c r="D18" i="3"/>
  <c r="L18" i="3"/>
  <c r="G18" i="3"/>
  <c r="C18" i="3"/>
  <c r="K18" i="3"/>
  <c r="F18" i="3"/>
  <c r="B18" i="3"/>
  <c r="T14" i="3"/>
  <c r="J14" i="3"/>
  <c r="E14" i="3"/>
  <c r="N14" i="3"/>
  <c r="I14" i="3"/>
  <c r="D14" i="3"/>
  <c r="L14" i="3"/>
  <c r="G14" i="3"/>
  <c r="C14" i="3"/>
  <c r="K14" i="3"/>
  <c r="F14" i="3"/>
  <c r="B14" i="3"/>
  <c r="N23" i="3"/>
  <c r="I23" i="3"/>
  <c r="D23" i="3"/>
  <c r="L23" i="3"/>
  <c r="G23" i="3"/>
  <c r="C23" i="3"/>
  <c r="K23" i="3"/>
  <c r="F23" i="3"/>
  <c r="B23" i="3"/>
  <c r="T23" i="3"/>
  <c r="J23" i="3"/>
  <c r="E23" i="3"/>
  <c r="N7" i="3"/>
  <c r="I7" i="3"/>
  <c r="D7" i="3"/>
  <c r="L7" i="3"/>
  <c r="G7" i="3"/>
  <c r="C7" i="3"/>
  <c r="K7" i="3"/>
  <c r="F7" i="3"/>
  <c r="B7" i="3"/>
  <c r="T7" i="3"/>
  <c r="J7" i="3"/>
  <c r="E7" i="3"/>
  <c r="L16" i="3"/>
  <c r="G16" i="3"/>
  <c r="C16" i="3"/>
  <c r="K16" i="3"/>
  <c r="F16" i="3"/>
  <c r="B16" i="3"/>
  <c r="T16" i="3"/>
  <c r="J16" i="3"/>
  <c r="E16" i="3"/>
  <c r="N16" i="3"/>
  <c r="I16" i="3"/>
  <c r="D16" i="3"/>
  <c r="K25" i="3"/>
  <c r="F25" i="3"/>
  <c r="B25" i="3"/>
  <c r="T25" i="3"/>
  <c r="J25" i="3"/>
  <c r="E25" i="3"/>
  <c r="N25" i="3"/>
  <c r="I25" i="3"/>
  <c r="D25" i="3"/>
  <c r="L25" i="3"/>
  <c r="G25" i="3"/>
  <c r="C25" i="3"/>
  <c r="K5" i="3"/>
  <c r="F5" i="3"/>
  <c r="B5" i="3"/>
  <c r="T5" i="3"/>
  <c r="J5" i="3"/>
  <c r="E5" i="3"/>
  <c r="N5" i="3"/>
  <c r="I5" i="3"/>
  <c r="D5" i="3"/>
  <c r="L5" i="3"/>
  <c r="G5" i="3"/>
  <c r="C5" i="3"/>
  <c r="N11" i="3"/>
  <c r="I11" i="3"/>
  <c r="D11" i="3"/>
  <c r="L11" i="3"/>
  <c r="G11" i="3"/>
  <c r="C11" i="3"/>
  <c r="K11" i="3"/>
  <c r="F11" i="3"/>
  <c r="B11" i="3"/>
  <c r="T11" i="3"/>
  <c r="J11" i="3"/>
  <c r="E11" i="3"/>
  <c r="L8" i="3"/>
  <c r="G8" i="3"/>
  <c r="C8" i="3"/>
  <c r="K8" i="3"/>
  <c r="F8" i="3"/>
  <c r="B8" i="3"/>
  <c r="T8" i="3"/>
  <c r="J8" i="3"/>
  <c r="E8" i="3"/>
  <c r="N8" i="3"/>
  <c r="I8" i="3"/>
  <c r="D8" i="3"/>
  <c r="K21" i="3"/>
  <c r="F21" i="3"/>
  <c r="B21" i="3"/>
  <c r="T21" i="3"/>
  <c r="J21" i="3"/>
  <c r="E21" i="3"/>
  <c r="N21" i="3"/>
  <c r="I21" i="3"/>
  <c r="D21" i="3"/>
  <c r="L21" i="3"/>
  <c r="G21" i="3"/>
  <c r="C21" i="3"/>
  <c r="E7" i="5"/>
  <c r="B26" i="4"/>
  <c r="T6" i="3"/>
  <c r="J6" i="3"/>
  <c r="E6" i="3"/>
  <c r="N6" i="3"/>
  <c r="I6" i="3"/>
  <c r="D6" i="3"/>
  <c r="L6" i="3"/>
  <c r="G6" i="3"/>
  <c r="C6" i="3"/>
  <c r="K6" i="3"/>
  <c r="F6" i="3"/>
  <c r="B6" i="3"/>
  <c r="L29" i="3"/>
  <c r="G29" i="3"/>
  <c r="C29" i="3"/>
  <c r="T29" i="3"/>
  <c r="J29" i="3"/>
  <c r="E29" i="3"/>
  <c r="N29" i="3"/>
  <c r="I29" i="3"/>
  <c r="D29" i="3"/>
  <c r="K29" i="3"/>
  <c r="F29" i="3"/>
  <c r="B29" i="3"/>
  <c r="B11" i="4" l="1"/>
  <c r="I18" i="4"/>
  <c r="E18" i="4"/>
  <c r="J17" i="4"/>
  <c r="F17" i="4"/>
  <c r="I17" i="4"/>
  <c r="E17" i="4"/>
  <c r="J16" i="4"/>
  <c r="F16" i="4"/>
  <c r="J19" i="4"/>
  <c r="F19" i="4"/>
  <c r="I16" i="4"/>
  <c r="E16" i="4"/>
  <c r="J15" i="4"/>
  <c r="F15" i="4"/>
  <c r="B6" i="4"/>
  <c r="I19" i="4"/>
  <c r="E19" i="4"/>
  <c r="J18" i="4"/>
  <c r="F18" i="4"/>
  <c r="I15" i="4"/>
  <c r="E15" i="4"/>
  <c r="E6" i="1"/>
  <c r="H15" i="4" l="1"/>
  <c r="G15" i="4"/>
  <c r="B8" i="5"/>
  <c r="B9" i="4"/>
  <c r="B28" i="4"/>
  <c r="B27" i="4"/>
  <c r="E5" i="4"/>
  <c r="B9" i="5" s="1"/>
  <c r="H17" i="4"/>
  <c r="G17" i="4"/>
  <c r="H18" i="4"/>
  <c r="G18" i="4"/>
  <c r="H19" i="4"/>
  <c r="G19" i="4"/>
  <c r="G16" i="4"/>
  <c r="H16" i="4"/>
  <c r="B25" i="4"/>
  <c r="E6" i="5"/>
  <c r="E9" i="5" s="1"/>
  <c r="E6" i="4" l="1"/>
  <c r="E7" i="4"/>
</calcChain>
</file>

<file path=xl/sharedStrings.xml><?xml version="1.0" encoding="utf-8"?>
<sst xmlns="http://schemas.openxmlformats.org/spreadsheetml/2006/main" count="472" uniqueCount="325">
  <si>
    <t>Subject / Entity</t>
  </si>
  <si>
    <t>Active Strategies</t>
  </si>
  <si>
    <t>Plan / Initiative</t>
  </si>
  <si>
    <t>Active Actions</t>
  </si>
  <si>
    <t>Location / Community</t>
  </si>
  <si>
    <t>Complete Actions</t>
  </si>
  <si>
    <t>Responsible Body</t>
  </si>
  <si>
    <t>Blocked Actions</t>
  </si>
  <si>
    <t>Planning Period</t>
  </si>
  <si>
    <t>Overdue Actions</t>
  </si>
  <si>
    <t>Implementation Notes</t>
  </si>
  <si>
    <t>Implementation Status</t>
  </si>
  <si>
    <t>IMPLEMENTATION CONTEXT</t>
  </si>
  <si>
    <t>Context Type</t>
  </si>
  <si>
    <t>Sport Facility</t>
  </si>
  <si>
    <t>Minimum Initial Input</t>
  </si>
  <si>
    <t>Paste / enter the selected STR-03 strategic responses</t>
  </si>
  <si>
    <t>Planning Stage</t>
  </si>
  <si>
    <t>Reactivation / Recovery</t>
  </si>
  <si>
    <t>Action Generation</t>
  </si>
  <si>
    <t>5 context-sensitive implementation actions per active strategy</t>
  </si>
  <si>
    <t>Maximum Strategic Responses</t>
  </si>
  <si>
    <t>Ongoing Management Input</t>
  </si>
  <si>
    <t>Owner, dates, status, resources and blocker / progress note</t>
  </si>
  <si>
    <t>QUICK START</t>
  </si>
  <si>
    <t>1</t>
  </si>
  <si>
    <t>Choose Context</t>
  </si>
  <si>
    <t>Select the same operating context used in STR-02 and STR-03.</t>
  </si>
  <si>
    <t>2</t>
  </si>
  <si>
    <t>Bring Forward Strategy</t>
  </si>
  <si>
    <t>On Strategy Inputs, paste up to five adopted or develop-further strategic responses from STR-03.</t>
  </si>
  <si>
    <t>3</t>
  </si>
  <si>
    <t>Review Generated Actions</t>
  </si>
  <si>
    <t>Operational Plan creates five context-sensitive implementation actions for each active strategy.</t>
  </si>
  <si>
    <t>4</t>
  </si>
  <si>
    <t>Manage Delivery</t>
  </si>
  <si>
    <t>Add action owner, start / due dates, status, resource note and blocker / progress note as implementation proceeds.</t>
  </si>
  <si>
    <t>5</t>
  </si>
  <si>
    <t>Report</t>
  </si>
  <si>
    <t>Use the Dashboard and Management Summary for routine management review.</t>
  </si>
  <si>
    <t>IMPLEMENTATION PRINCIPLES</t>
  </si>
  <si>
    <t>Principle</t>
  </si>
  <si>
    <t>What STR-04 does</t>
  </si>
  <si>
    <t>What STR-04 deliberately avoids</t>
  </si>
  <si>
    <t>Strategy to action</t>
  </si>
  <si>
    <t>Breaks each strategic response into five practical implementation phases.</t>
  </si>
  <si>
    <t>Another strategic assessment</t>
  </si>
  <si>
    <t>STR-04 assumes strategic choices have already been made in STR-03.</t>
  </si>
  <si>
    <t>Context first</t>
  </si>
  <si>
    <t>Changes the implementation action wording for facilities, organisations, clubs, government, programmes and events.</t>
  </si>
  <si>
    <t>A 200-line project plan</t>
  </si>
  <si>
    <t>Maximum design is 5 strategies × 5 actions.</t>
  </si>
  <si>
    <t>Milestones</t>
  </si>
  <si>
    <t>Provides a suggested output and measure for every generated action.</t>
  </si>
  <si>
    <t>Inventing factual evidence</t>
  </si>
  <si>
    <t>Owners, dates, resources and blockers remain management inputs.</t>
  </si>
  <si>
    <t>Management control</t>
  </si>
  <si>
    <t>Tracks status, overdue actions and blockers.</t>
  </si>
  <si>
    <t>False precision</t>
  </si>
  <si>
    <t>Dates and costs are optional until management can set them responsibly.</t>
  </si>
  <si>
    <t>Implementation discipline</t>
  </si>
  <si>
    <t>Highlights the next unfinished milestone for each strategy.</t>
  </si>
  <si>
    <t>Replacing judgement</t>
  </si>
  <si>
    <t>Generated actions are editable starting points.</t>
  </si>
  <si>
    <t>Review cycle</t>
  </si>
  <si>
    <t>Supports routine implementation review and improvement.</t>
  </si>
  <si>
    <t>Strategy on the shelf</t>
  </si>
  <si>
    <t>The tool is designed to be used during delivery, not only during planning.</t>
  </si>
  <si>
    <t>Implementation rule: if more than five strategic responses appear necessary, consolidate related responses before building the operational plan.</t>
  </si>
  <si>
    <t>STR-04 — STRATEGY INPUTS FROM STR-03</t>
  </si>
  <si>
    <t>Bring forward up to five strategic responses selected in STR-03. Strategic Response is the only essential field; the other fields improve the operational output.</t>
  </si>
  <si>
    <t>Priority</t>
  </si>
  <si>
    <t>Strategy ID</t>
  </si>
  <si>
    <t>Strategic Response</t>
  </si>
  <si>
    <t>Strategic Theme</t>
  </si>
  <si>
    <t>Indicative Lead</t>
  </si>
  <si>
    <t>Planning Horizon</t>
  </si>
  <si>
    <t>Decision</t>
  </si>
  <si>
    <t>Gate Status</t>
  </si>
  <si>
    <t>Active? (Auto)</t>
  </si>
  <si>
    <t>Implementation Warning (Auto)</t>
  </si>
  <si>
    <t>STR-04 — OPERATIONAL PLAN</t>
  </si>
  <si>
    <t>Five implementation actions are generated for each active strategy. Grey cells are automatic. Yellow cells are management inputs used during implementation.</t>
  </si>
  <si>
    <t>Action ID</t>
  </si>
  <si>
    <t>Strategy Priority</t>
  </si>
  <si>
    <t>Phase</t>
  </si>
  <si>
    <t>Suggested Action (Auto)</t>
  </si>
  <si>
    <t>Edited Action (Optional)</t>
  </si>
  <si>
    <t>Working Action (Auto)</t>
  </si>
  <si>
    <t>Output / Milestone (Auto)</t>
  </si>
  <si>
    <t>Measure / Evidence (Auto)</t>
  </si>
  <si>
    <t>Suggested Lead</t>
  </si>
  <si>
    <t>Action Owner</t>
  </si>
  <si>
    <t>Suggested Timing</t>
  </si>
  <si>
    <t>Start Date</t>
  </si>
  <si>
    <t>Due Date</t>
  </si>
  <si>
    <t>Status</t>
  </si>
  <si>
    <t>Resource / Cost Note</t>
  </si>
  <si>
    <t>Blocker / Progress Note</t>
  </si>
  <si>
    <t>Due Status (Auto)</t>
  </si>
  <si>
    <t>Use the suggested action as a starting point. Edit only where the wording needs to reflect local reality. The management fields can be completed progressively as implementation becomes concrete.</t>
  </si>
  <si>
    <t>STR-04 — IMPLEMENTATION DASHBOARD</t>
  </si>
  <si>
    <t>KPI</t>
  </si>
  <si>
    <t>Result</t>
  </si>
  <si>
    <t>Management Indicator</t>
  </si>
  <si>
    <t>Completion Rate</t>
  </si>
  <si>
    <t>Strategies Complete</t>
  </si>
  <si>
    <t>Complete</t>
  </si>
  <si>
    <t>Strategies Blocked</t>
  </si>
  <si>
    <t>In Progress</t>
  </si>
  <si>
    <t>Gate Warnings</t>
  </si>
  <si>
    <t>Not Started</t>
  </si>
  <si>
    <t>Actions With Owner</t>
  </si>
  <si>
    <t>Blocked</t>
  </si>
  <si>
    <t>Actions With Due Date</t>
  </si>
  <si>
    <t>Overdue</t>
  </si>
  <si>
    <t>Overall Status</t>
  </si>
  <si>
    <t>IMPLEMENTATION BY STRATEGY</t>
  </si>
  <si>
    <t>Actions</t>
  </si>
  <si>
    <t>Completion %</t>
  </si>
  <si>
    <t>IMPLEMENTATION ATTENTION</t>
  </si>
  <si>
    <t>Check</t>
  </si>
  <si>
    <t>Current Result</t>
  </si>
  <si>
    <t>Management Meaning</t>
  </si>
  <si>
    <t>Blocked actions</t>
  </si>
  <si>
    <t>Resolve blockers before adding more activity.</t>
  </si>
  <si>
    <t>Overdue actions</t>
  </si>
  <si>
    <t>Confirm whether timing, ownership or scope needs correction.</t>
  </si>
  <si>
    <t>Gate warnings</t>
  </si>
  <si>
    <t>Do not allow planning gates to disappear simply because implementation has started.</t>
  </si>
  <si>
    <t>Actions without owner</t>
  </si>
  <si>
    <t>Every active action should eventually have one accountable owner.</t>
  </si>
  <si>
    <t>Actions without due date</t>
  </si>
  <si>
    <t>Dates can remain blank early, but should be added once delivery is genuinely scheduled.</t>
  </si>
  <si>
    <t>STR-04 — MANAGEMENT IMPLEMENTATION SUMMARY</t>
  </si>
  <si>
    <t>One-page implementation view: strategic response, status, next milestone, accountable lead and blocker.</t>
  </si>
  <si>
    <t>Context</t>
  </si>
  <si>
    <t>Management Focus</t>
  </si>
  <si>
    <t>STRATEGIC IMPLEMENTATION STATUS</t>
  </si>
  <si>
    <t>Theme</t>
  </si>
  <si>
    <t>Lead / Owner</t>
  </si>
  <si>
    <t>Horizon</t>
  </si>
  <si>
    <t>Gate</t>
  </si>
  <si>
    <t>Next Milestone</t>
  </si>
  <si>
    <t>Key Blocker / Note</t>
  </si>
  <si>
    <t>MANAGEMENT REVIEW QUESTIONS</t>
  </si>
  <si>
    <t>What is blocked, and who can remove the blocker?</t>
  </si>
  <si>
    <t>Which next milestone matters most in the coming review period?</t>
  </si>
  <si>
    <t>Are owners, dates and resources now specific enough for the actions that have started?</t>
  </si>
  <si>
    <t>Have any implementation gates or assumptions changed since STR-03?</t>
  </si>
  <si>
    <t>What evidence shows that implementation is producing the intended result rather than just completing activity?</t>
  </si>
  <si>
    <t>STR-04 is an implementation control tool, not a substitute for detailed project management. Add detail only when it helps delivery and accountability.</t>
  </si>
  <si>
    <t>TECHNICAL REFERENCE — STR-04 CONTEXT ACTION BANK</t>
  </si>
  <si>
    <t>No user input is required. The Operational Plan uses these context-sensitive five-phase implementation templates.</t>
  </si>
  <si>
    <t>Key</t>
  </si>
  <si>
    <t>Phase Name</t>
  </si>
  <si>
    <t>Action Template</t>
  </si>
  <si>
    <t>Suggested Output / Milestone</t>
  </si>
  <si>
    <t>Suggested Measure / Evidence</t>
  </si>
  <si>
    <t>Start Index</t>
  </si>
  <si>
    <t>Sport Facility|1</t>
  </si>
  <si>
    <t>Confirm Preconditions</t>
  </si>
  <si>
    <t>Confirm approvals, access, safety prerequisites and owner/operator responsibilities required to implement: {STRATEGY}</t>
  </si>
  <si>
    <t>Authority and readiness requirements confirmed</t>
  </si>
  <si>
    <t>Required approvals and critical prerequisites recorded</t>
  </si>
  <si>
    <t>Immediate</t>
  </si>
  <si>
    <t>Sport Facility|2</t>
  </si>
  <si>
    <t>Design Delivery</t>
  </si>
  <si>
    <t>Translate the strategy into a simple facility / operating work plan with clear scope, sequence and minimum standards: {STRATEGY}</t>
  </si>
  <si>
    <t>Facility / operating implementation plan</t>
  </si>
  <si>
    <t>Work plan approved with scope, sequence and minimum standards</t>
  </si>
  <si>
    <t>Immediate / early implementation</t>
  </si>
  <si>
    <t>Sport Organisation / Federation</t>
  </si>
  <si>
    <t>Sport Facility|3</t>
  </si>
  <si>
    <t>Mobilise Resources</t>
  </si>
  <si>
    <t>Assign the staff, contractors or volunteers, equipment, budget and partners required to implement: {STRATEGY}</t>
  </si>
  <si>
    <t>Resources and responsibilities confirmed</t>
  </si>
  <si>
    <t>Named owners and essential resources confirmed</t>
  </si>
  <si>
    <t>Before delivery</t>
  </si>
  <si>
    <t>Community Sport Club</t>
  </si>
  <si>
    <t>Sport Facility|4</t>
  </si>
  <si>
    <t>Implement</t>
  </si>
  <si>
    <t>Implement the strategy in staged, manageable steps while protecting safety, assets and service continuity: {STRATEGY}</t>
  </si>
  <si>
    <t>Implementation milestones delivered</t>
  </si>
  <si>
    <t>Planned phase milestones completed</t>
  </si>
  <si>
    <t>According to strategy horizon</t>
  </si>
  <si>
    <t>Government Sport Department / Agency</t>
  </si>
  <si>
    <t>Sport Facility|5</t>
  </si>
  <si>
    <t>Monitor &amp; Improve</t>
  </si>
  <si>
    <t>Monitor facility use, condition, cost, participation and operating issues arising from the strategy and improve where required: {STRATEGY}</t>
  </si>
  <si>
    <t>Implementation review and improvement actions</t>
  </si>
  <si>
    <t>Performance evidence reviewed and corrective actions recorded</t>
  </si>
  <si>
    <t>Ongoing / review cycle</t>
  </si>
  <si>
    <t>Sport Programme / Project</t>
  </si>
  <si>
    <t>Sport Organisation / Federation|1</t>
  </si>
  <si>
    <t>Confirm Board approval, governing authority, policy requirements and stakeholder roles required to implement: {STRATEGY}</t>
  </si>
  <si>
    <t>Governance authority and responsibilities confirmed</t>
  </si>
  <si>
    <t>Board / governing approval and accountable roles recorded</t>
  </si>
  <si>
    <t>Event / Competition</t>
  </si>
  <si>
    <t>Sport Organisation / Federation|2</t>
  </si>
  <si>
    <t>Translate the strategy into a practical policy, programme or organisational delivery plan: {STRATEGY}</t>
  </si>
  <si>
    <t>Approved implementation / programme plan</t>
  </si>
  <si>
    <t>Plan defines scope, standards, responsibilities and sequence</t>
  </si>
  <si>
    <t>General / Other</t>
  </si>
  <si>
    <t>Sport Organisation / Federation|3</t>
  </si>
  <si>
    <t>Allocate people, budget and technical capability, and engage clubs, athletes, officials and partners needed to implement: {STRATEGY}</t>
  </si>
  <si>
    <t>Delivery capacity and partner commitments confirmed</t>
  </si>
  <si>
    <t>Required workforce, resources and partner roles confirmed</t>
  </si>
  <si>
    <t>Sport Organisation / Federation|4</t>
  </si>
  <si>
    <t>Launch and implement the strategy through the organisation's programme, competition or governance calendar: {STRATEGY}</t>
  </si>
  <si>
    <t>Strategy implementation commenced</t>
  </si>
  <si>
    <t>Planned implementation milestones delivered</t>
  </si>
  <si>
    <t>Sport Organisation / Federation|5</t>
  </si>
  <si>
    <t>Monitor participation, performance, governance, finance and compliance outcomes and improve the strategy where required: {STRATEGY}</t>
  </si>
  <si>
    <t>Performance review and improvement actions</t>
  </si>
  <si>
    <t>Key indicators reviewed and improvement actions recorded</t>
  </si>
  <si>
    <t>Community Sport Club|1</t>
  </si>
  <si>
    <t>Confirm committee approval, member need, venue access and any safety or safeguarding requirements for: {STRATEGY}</t>
  </si>
  <si>
    <t>Club approval and basic prerequisites confirmed</t>
  </si>
  <si>
    <t>Committee decision and essential access / safety requirements recorded</t>
  </si>
  <si>
    <t>Community Sport Club|2</t>
  </si>
  <si>
    <t>Turn the strategy into a simple club delivery approach that members and volunteers can understand and use: {STRATEGY}</t>
  </si>
  <si>
    <t>Simple club implementation plan</t>
  </si>
  <si>
    <t>Activity scope, schedule and responsibilities agreed</t>
  </si>
  <si>
    <t>Community Sport Club|3</t>
  </si>
  <si>
    <t>Secure the coaches, volunteers, equipment, venue time and basic finance needed to implement: {STRATEGY}</t>
  </si>
  <si>
    <t>People and practical resources confirmed</t>
  </si>
  <si>
    <t>Essential people, equipment, venue and finance confirmed</t>
  </si>
  <si>
    <t>Community Sport Club|4</t>
  </si>
  <si>
    <t>Commence the strategy through regular club activity and maintain simple operating records: {STRATEGY}</t>
  </si>
  <si>
    <t>Club activity implemented</t>
  </si>
  <si>
    <t>Planned sessions / actions commenced and recorded</t>
  </si>
  <si>
    <t>Community Sport Club|5</t>
  </si>
  <si>
    <t>Track attendance, retention, cost, safety issues and member feedback and make practical improvements: {STRATEGY}</t>
  </si>
  <si>
    <t>Club review and improvement actions</t>
  </si>
  <si>
    <t>Participation and delivery evidence reviewed and actions updated</t>
  </si>
  <si>
    <t>Government Sport Department / Agency|1</t>
  </si>
  <si>
    <t>Confirm legal / policy mandate, responsible unit, approvals and public accountability requirements for: {STRATEGY}</t>
  </si>
  <si>
    <t>Mandate, authority and accountable unit confirmed</t>
  </si>
  <si>
    <t>Required approvals and responsible unit formally recorded</t>
  </si>
  <si>
    <t>Government Sport Department / Agency|2</t>
  </si>
  <si>
    <t>Translate the strategy into a practical policy, programme, guideline or service-delivery mechanism: {STRATEGY}</t>
  </si>
  <si>
    <t>Approved implementation mechanism</t>
  </si>
  <si>
    <t>Implementation model / guideline approved with clear responsibilities</t>
  </si>
  <si>
    <t>Government Sport Department / Agency|3</t>
  </si>
  <si>
    <t>Secure budget, staffing, procurement, data and inter-agency coordination required to implement: {STRATEGY}</t>
  </si>
  <si>
    <t>Government resources and coordination confirmed</t>
  </si>
  <si>
    <t>Budget, staffing, procurement and partner responsibilities confirmed</t>
  </si>
  <si>
    <t>Government Sport Department / Agency|4</t>
  </si>
  <si>
    <t>Implement the strategy through the responsible programmes, facilities, grants or service units: {STRATEGY}</t>
  </si>
  <si>
    <t>Public-sector implementation milestones delivered</t>
  </si>
  <si>
    <t>Planned outputs delivered across responsible units / locations</t>
  </si>
  <si>
    <t>Government Sport Department / Agency|5</t>
  </si>
  <si>
    <t>Monitor delivery, expenditure, outputs, compliance and public value and adjust implementation where needed: {STRATEGY}</t>
  </si>
  <si>
    <t>Management performance review</t>
  </si>
  <si>
    <t>Performance, budget and compliance evidence reviewed and corrective actions recorded</t>
  </si>
  <si>
    <t>Sport Programme / Project|1</t>
  </si>
  <si>
    <t>Confirm target outcomes, participant group, approvals, safeguarding requirements and partner roles for: {STRATEGY}</t>
  </si>
  <si>
    <t>Programme prerequisites confirmed</t>
  </si>
  <si>
    <t>Target group, outcomes, approvals and partner roles recorded</t>
  </si>
  <si>
    <t>Sport Programme / Project|2</t>
  </si>
  <si>
    <t>Translate the strategy into a practical delivery model, calendar, participation pathway and monitoring approach: {STRATEGY}</t>
  </si>
  <si>
    <t>Programme implementation plan</t>
  </si>
  <si>
    <t>Delivery model, schedule and measures approved</t>
  </si>
  <si>
    <t>Sport Programme / Project|3</t>
  </si>
  <si>
    <t>Secure venues, delivery staff, equipment, funding and partner contributions needed to implement: {STRATEGY}</t>
  </si>
  <si>
    <t>Programme delivery resources confirmed</t>
  </si>
  <si>
    <t>Essential resources and delivery responsibilities confirmed</t>
  </si>
  <si>
    <t>Sport Programme / Project|4</t>
  </si>
  <si>
    <t>Deliver the strategy in staged programme cycles and maintain simple participant and delivery records: {STRATEGY}</t>
  </si>
  <si>
    <t>Programme delivery commenced / completed</t>
  </si>
  <si>
    <t>Planned programme milestones and sessions delivered</t>
  </si>
  <si>
    <t>Sport Programme / Project|5</t>
  </si>
  <si>
    <t>Monitor reach, attendance, participant experience and outcome measures and adapt the programme where needed: {STRATEGY}</t>
  </si>
  <si>
    <t>Programme review and improvement actions</t>
  </si>
  <si>
    <t>Participation and outcome evidence reviewed and actions updated</t>
  </si>
  <si>
    <t>Event / Competition|1</t>
  </si>
  <si>
    <t>Confirm event authority, competition regulations, entries, venue requirements and critical approvals for: {STRATEGY}</t>
  </si>
  <si>
    <t>Event prerequisites confirmed</t>
  </si>
  <si>
    <t>Authority, regulations, entries and critical approvals recorded</t>
  </si>
  <si>
    <t>Event / Competition|2</t>
  </si>
  <si>
    <t>Translate the strategy into the relevant competition, venue, logistics, safety and communication plan: {STRATEGY}</t>
  </si>
  <si>
    <t>Approved event implementation plan</t>
  </si>
  <si>
    <t>Event plan defines schedule, standards, roles and contingencies</t>
  </si>
  <si>
    <t>Event / Competition|3</t>
  </si>
  <si>
    <t>Confirm officials, workforce, equipment, medical / safety, transport, procurement and budget needed to implement: {STRATEGY}</t>
  </si>
  <si>
    <t>Event resources and workforce confirmed</t>
  </si>
  <si>
    <t>Critical workforce, logistics, equipment and finance confirmed</t>
  </si>
  <si>
    <t>Event / Competition|4</t>
  </si>
  <si>
    <t>Deliver the strategy through event operations and competition control according to the approved schedule: {STRATEGY}</t>
  </si>
  <si>
    <t>Event implementation delivered</t>
  </si>
  <si>
    <t>Required event / competition milestones completed</t>
  </si>
  <si>
    <t>Event / Competition|5</t>
  </si>
  <si>
    <t>Close out results, finance, assets and incidents; conduct a debrief and record improvements for future events: {STRATEGY}</t>
  </si>
  <si>
    <t>Event close-out and lessons report</t>
  </si>
  <si>
    <t>Close-out completed and lessons / improvements recorded</t>
  </si>
  <si>
    <t>Post-event review</t>
  </si>
  <si>
    <t>General / Other|1</t>
  </si>
  <si>
    <t>Confirm authority, scope, requirements, stakeholders and critical dependencies required to implement: {STRATEGY}</t>
  </si>
  <si>
    <t>Implementation prerequisites confirmed</t>
  </si>
  <si>
    <t>Authority, requirements and dependencies recorded</t>
  </si>
  <si>
    <t>General / Other|2</t>
  </si>
  <si>
    <t>Translate the strategy into a clear implementation approach with defined outputs and responsibilities: {STRATEGY}</t>
  </si>
  <si>
    <t>Implementation plan</t>
  </si>
  <si>
    <t>Scope, outputs, responsibilities and sequence agreed</t>
  </si>
  <si>
    <t>General / Other|3</t>
  </si>
  <si>
    <t>Assign the people, resources, budget and partners required to implement: {STRATEGY}</t>
  </si>
  <si>
    <t>Essential owners and resources confirmed</t>
  </si>
  <si>
    <t>General / Other|4</t>
  </si>
  <si>
    <t>Implement the strategy in manageable stages and record progress against milestones: {STRATEGY}</t>
  </si>
  <si>
    <t>Planned milestones completed</t>
  </si>
  <si>
    <t>General / Other|5</t>
  </si>
  <si>
    <t>Monitor performance, issues and outcomes; review and improve implementation where required: {STRATEGY}</t>
  </si>
  <si>
    <t>Performance evidence reviewed and actions updated</t>
  </si>
  <si>
    <t>TECHNICAL AUTOMATION — NO USER INPUT REQUIRED</t>
  </si>
  <si>
    <t>Expands each active STR-03 strategic response into five context-sensitive implementation phases.</t>
  </si>
  <si>
    <t>Strategy Slot</t>
  </si>
  <si>
    <t>Strategy Horizon</t>
  </si>
  <si>
    <t>Suggested Action</t>
  </si>
  <si>
    <t>Suggested Output</t>
  </si>
  <si>
    <t>Suggested Measure</t>
  </si>
  <si>
    <t>Active</t>
  </si>
  <si>
    <t>STR-04 — STRATEGIC IMPLEMENTATION &amp; OPERATIONAL PLAN</t>
  </si>
  <si>
    <r>
      <rPr>
        <b/>
        <i/>
        <sz val="10"/>
        <color rgb="FF000000"/>
        <rFont val="Carlito"/>
      </rPr>
      <t>Purpose</t>
    </r>
    <r>
      <rPr>
        <i/>
        <sz val="10"/>
        <color rgb="FF000000"/>
        <rFont val="Carlito"/>
      </rPr>
      <t>: convert agreed strategy into specific implementation actions, responsibilities, milestones and management follow-up.</t>
    </r>
  </si>
  <si>
    <r>
      <rPr>
        <b/>
        <i/>
        <sz val="10"/>
        <color rgb="FF000000"/>
        <rFont val="Carlito"/>
      </rPr>
      <t>Practical rule</t>
    </r>
    <r>
      <rPr>
        <sz val="10"/>
        <color rgb="FF000000"/>
        <rFont val="Carlito"/>
      </rPr>
      <t>: carry forward only strategic responses that management genuinely intends to implement. Operational housekeeping should not be promoted into a strategic priority simply because it is useful.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</si>
</sst>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>
    <font>
      <sz val="11"/>
      <name val="Carlito"/>
    </font>
    <font>
      <sz val="9"/>
      <color rgb="FF000000"/>
      <name val="Carlito"/>
    </font>
    <font>
      <b/>
      <sz val="14"/>
      <color rgb="FFFFFFFF"/>
      <name val="Carlito"/>
    </font>
    <font>
      <b/>
      <sz val="9"/>
      <color rgb="FFFFFFFF"/>
      <name val="Carlito"/>
    </font>
    <font>
      <sz val="10"/>
      <color rgb="FF000000"/>
      <name val="Carlito"/>
    </font>
    <font>
      <b/>
      <sz val="18"/>
      <color rgb="FFFFFFFF"/>
      <name val="Carlito"/>
    </font>
    <font>
      <b/>
      <sz val="10"/>
      <color rgb="FF000000"/>
      <name val="Carlito"/>
    </font>
    <font>
      <b/>
      <sz val="10"/>
      <color rgb="FFFFFFFF"/>
      <name val="Carlito"/>
    </font>
    <font>
      <b/>
      <sz val="16"/>
      <color rgb="FFFFFFFF"/>
      <name val="Carlito"/>
    </font>
    <font>
      <b/>
      <sz val="13"/>
      <color rgb="FFFFFFFF"/>
      <name val="Carlito"/>
    </font>
    <font>
      <b/>
      <sz val="17"/>
      <color rgb="FFFFFFFF"/>
      <name val="Carlito"/>
    </font>
    <font>
      <b/>
      <sz val="11"/>
      <color rgb="FFFFFFFF"/>
      <name val="Carlito"/>
    </font>
    <font>
      <sz val="11"/>
      <color rgb="FF000000"/>
      <name val="Carlito"/>
    </font>
    <font>
      <i/>
      <sz val="10"/>
      <color rgb="FF000000"/>
      <name val="Carlito"/>
    </font>
    <font>
      <b/>
      <i/>
      <sz val="10"/>
      <color rgb="FF000000"/>
      <name val="Carlito"/>
    </font>
    <font>
      <sz val="12"/>
      <color rgb="FF000000"/>
      <name val="Carlito"/>
    </font>
    <font>
      <b/>
      <sz val="12"/>
      <color rgb="FF000000"/>
      <name val="Carlito"/>
    </font>
    <font>
      <sz val="12"/>
      <name val="Carlito"/>
    </font>
    <font>
      <b/>
      <sz val="12"/>
      <color rgb="FFFFFFFF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F8C8D"/>
      </patternFill>
    </fill>
    <fill>
      <patternFill patternType="solid">
        <fgColor rgb="FFA6A6A6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4472C4"/>
      </patternFill>
    </fill>
    <fill>
      <patternFill patternType="solid">
        <fgColor rgb="FFF2F2F2"/>
      </patternFill>
    </fill>
    <fill>
      <patternFill patternType="solid">
        <fgColor rgb="FFFCE4D6"/>
      </patternFill>
    </fill>
  </fills>
  <borders count="10">
    <border>
      <left/>
      <right/>
      <top/>
      <bottom/>
      <diagonal/>
    </border>
    <border>
      <left/>
      <right/>
      <top style="thin">
        <color rgb="FF4472C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4472C4"/>
      </left>
      <right style="thin">
        <color rgb="FF4472C4"/>
      </right>
      <top style="thin">
        <color rgb="FF4472C4"/>
      </top>
      <bottom style="thin">
        <color rgb="FF4472C4"/>
      </bottom>
      <diagonal/>
    </border>
    <border>
      <left style="thin">
        <color rgb="FF4472C4"/>
      </left>
      <right/>
      <top style="thin">
        <color rgb="FF4472C4"/>
      </top>
      <bottom style="thin">
        <color rgb="FF4472C4"/>
      </bottom>
      <diagonal/>
    </border>
    <border>
      <left/>
      <right/>
      <top style="thin">
        <color rgb="FF4472C4"/>
      </top>
      <bottom style="thin">
        <color rgb="FF4472C4"/>
      </bottom>
      <diagonal/>
    </border>
    <border>
      <left/>
      <right style="thin">
        <color rgb="FF4472C4"/>
      </right>
      <top style="thin">
        <color rgb="FF4472C4"/>
      </top>
      <bottom style="thin">
        <color rgb="FF4472C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10" borderId="0" xfId="0" applyFont="1" applyFill="1" applyAlignment="1">
      <alignment wrapText="1"/>
    </xf>
    <xf numFmtId="0" fontId="4" fillId="11" borderId="0" xfId="0" applyFont="1" applyFill="1" applyAlignment="1">
      <alignment wrapText="1"/>
    </xf>
    <xf numFmtId="0" fontId="1" fillId="10" borderId="0" xfId="0" applyFont="1" applyFill="1" applyAlignment="1">
      <alignment wrapText="1"/>
    </xf>
    <xf numFmtId="0" fontId="11" fillId="4" borderId="0" xfId="0" applyFont="1" applyFill="1"/>
    <xf numFmtId="0" fontId="5" fillId="5" borderId="0" xfId="0" applyFont="1" applyFill="1" applyAlignment="1"/>
    <xf numFmtId="0" fontId="4" fillId="2" borderId="0" xfId="0" applyFont="1" applyFill="1" applyAlignment="1"/>
    <xf numFmtId="0" fontId="4" fillId="6" borderId="0" xfId="0" applyFont="1" applyFill="1" applyAlignment="1"/>
    <xf numFmtId="0" fontId="13" fillId="6" borderId="0" xfId="0" applyFont="1" applyFill="1" applyAlignment="1"/>
    <xf numFmtId="0" fontId="6" fillId="6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6" fillId="8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7" fillId="9" borderId="0" xfId="0" applyFont="1" applyFill="1" applyAlignment="1">
      <alignment vertical="center" wrapText="1"/>
    </xf>
    <xf numFmtId="0" fontId="4" fillId="9" borderId="0" xfId="0" applyFont="1" applyFill="1" applyAlignment="1">
      <alignment vertical="center" wrapText="1"/>
    </xf>
    <xf numFmtId="0" fontId="4" fillId="10" borderId="0" xfId="0" applyFont="1" applyFill="1" applyAlignment="1">
      <alignment vertical="center" wrapText="1"/>
    </xf>
    <xf numFmtId="0" fontId="6" fillId="10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4" fillId="11" borderId="0" xfId="0" applyFont="1" applyFill="1" applyAlignment="1">
      <alignment vertical="center" wrapText="1"/>
    </xf>
    <xf numFmtId="0" fontId="4" fillId="7" borderId="2" xfId="0" applyFont="1" applyFill="1" applyBorder="1" applyAlignment="1">
      <alignment vertical="center" wrapText="1"/>
    </xf>
    <xf numFmtId="0" fontId="6" fillId="8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12" fillId="7" borderId="2" xfId="0" applyFont="1" applyFill="1" applyBorder="1" applyAlignment="1">
      <alignment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6" fillId="10" borderId="0" xfId="0" applyFont="1" applyFill="1" applyAlignment="1">
      <alignment vertical="center"/>
    </xf>
    <xf numFmtId="0" fontId="15" fillId="10" borderId="0" xfId="0" applyFont="1" applyFill="1" applyAlignment="1">
      <alignment vertical="center" wrapText="1"/>
    </xf>
    <xf numFmtId="0" fontId="17" fillId="0" borderId="0" xfId="0" applyFont="1" applyAlignment="1">
      <alignment vertical="center"/>
    </xf>
    <xf numFmtId="0" fontId="4" fillId="11" borderId="0" xfId="0" applyFont="1" applyFill="1" applyAlignment="1">
      <alignment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8" fillId="5" borderId="0" xfId="0" applyFont="1" applyFill="1" applyAlignment="1"/>
    <xf numFmtId="0" fontId="4" fillId="11" borderId="0" xfId="0" applyFont="1" applyFill="1" applyAlignment="1"/>
    <xf numFmtId="0" fontId="4" fillId="7" borderId="3" xfId="0" applyFont="1" applyFill="1" applyBorder="1" applyAlignment="1">
      <alignment wrapText="1"/>
    </xf>
    <xf numFmtId="0" fontId="4" fillId="7" borderId="5" xfId="0" applyFont="1" applyFill="1" applyBorder="1" applyAlignment="1">
      <alignment wrapText="1"/>
    </xf>
    <xf numFmtId="0" fontId="4" fillId="7" borderId="4" xfId="0" applyFont="1" applyFill="1" applyBorder="1" applyAlignment="1">
      <alignment wrapText="1"/>
    </xf>
    <xf numFmtId="0" fontId="18" fillId="9" borderId="0" xfId="0" applyFont="1" applyFill="1" applyAlignment="1">
      <alignment vertical="center" wrapText="1"/>
    </xf>
    <xf numFmtId="0" fontId="8" fillId="5" borderId="0" xfId="0" applyFont="1" applyFill="1" applyAlignment="1">
      <alignment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/>
    </xf>
    <xf numFmtId="0" fontId="1" fillId="6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10" borderId="1" xfId="0" applyFont="1" applyFill="1" applyBorder="1" applyAlignment="1">
      <alignment vertical="center" wrapText="1"/>
    </xf>
    <xf numFmtId="0" fontId="1" fillId="10" borderId="0" xfId="0" applyFont="1" applyFill="1" applyAlignment="1">
      <alignment vertical="center" wrapText="1"/>
    </xf>
    <xf numFmtId="0" fontId="1" fillId="11" borderId="0" xfId="0" applyFont="1" applyFill="1" applyAlignment="1">
      <alignment vertical="center" wrapText="1"/>
    </xf>
    <xf numFmtId="0" fontId="10" fillId="5" borderId="0" xfId="0" applyFont="1" applyFill="1" applyAlignment="1">
      <alignment vertical="center"/>
    </xf>
    <xf numFmtId="0" fontId="4" fillId="5" borderId="0" xfId="0" applyFont="1" applyFill="1" applyAlignment="1">
      <alignment vertical="center" wrapText="1"/>
    </xf>
    <xf numFmtId="0" fontId="4" fillId="6" borderId="0" xfId="0" applyFont="1" applyFill="1" applyAlignment="1">
      <alignment vertical="center"/>
    </xf>
    <xf numFmtId="0" fontId="4" fillId="6" borderId="0" xfId="0" applyFont="1" applyFill="1" applyAlignment="1">
      <alignment vertical="center" wrapText="1"/>
    </xf>
    <xf numFmtId="9" fontId="4" fillId="10" borderId="0" xfId="0" applyNumberFormat="1" applyFont="1" applyFill="1" applyAlignment="1">
      <alignment vertical="center" wrapText="1"/>
    </xf>
    <xf numFmtId="9" fontId="4" fillId="2" borderId="0" xfId="0" applyNumberFormat="1" applyFont="1" applyFill="1" applyAlignment="1">
      <alignment horizontal="center" vertical="center" wrapText="1"/>
    </xf>
    <xf numFmtId="9" fontId="4" fillId="10" borderId="0" xfId="0" applyNumberFormat="1" applyFont="1" applyFill="1" applyAlignment="1">
      <alignment horizontal="center" vertical="center" wrapText="1"/>
    </xf>
    <xf numFmtId="0" fontId="4" fillId="10" borderId="0" xfId="0" applyFont="1" applyFill="1" applyAlignment="1">
      <alignment horizontal="center" vertical="center" wrapText="1"/>
    </xf>
    <xf numFmtId="0" fontId="1" fillId="7" borderId="6" xfId="0" applyFont="1" applyFill="1" applyBorder="1" applyAlignment="1">
      <alignment vertical="center" wrapText="1"/>
    </xf>
    <xf numFmtId="164" fontId="1" fillId="7" borderId="7" xfId="0" applyNumberFormat="1" applyFont="1" applyFill="1" applyBorder="1" applyAlignment="1">
      <alignment vertical="center" wrapText="1"/>
    </xf>
    <xf numFmtId="164" fontId="1" fillId="7" borderId="8" xfId="0" applyNumberFormat="1" applyFont="1" applyFill="1" applyBorder="1" applyAlignment="1">
      <alignment vertical="center" wrapText="1"/>
    </xf>
    <xf numFmtId="0" fontId="1" fillId="7" borderId="8" xfId="0" applyFont="1" applyFill="1" applyBorder="1" applyAlignment="1">
      <alignment vertical="center" wrapText="1"/>
    </xf>
    <xf numFmtId="0" fontId="1" fillId="7" borderId="9" xfId="0" applyFont="1" applyFill="1" applyBorder="1" applyAlignment="1">
      <alignment vertical="center" wrapText="1"/>
    </xf>
    <xf numFmtId="0" fontId="4" fillId="8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vertical="center"/>
    </xf>
    <xf numFmtId="0" fontId="9" fillId="3" borderId="0" xfId="0" applyFont="1" applyFill="1" applyAlignment="1"/>
    <xf numFmtId="0" fontId="1" fillId="10" borderId="0" xfId="0" applyFont="1" applyFill="1" applyAlignment="1"/>
    <xf numFmtId="0" fontId="18" fillId="4" borderId="0" xfId="0" applyFont="1" applyFill="1" applyAlignment="1">
      <alignment vertical="center" wrapText="1"/>
    </xf>
  </cellXfs>
  <cellStyles count="1">
    <cellStyle name="Normal" xfId="0" builtinId="0"/>
  </cellStyles>
  <dxfs count="15">
    <dxf>
      <font>
        <b/>
        <color rgb="FF000000"/>
      </font>
      <fill>
        <patternFill patternType="solid">
          <bgColor rgb="FFF4CCCC"/>
        </patternFill>
      </fill>
    </dxf>
    <dxf>
      <font>
        <color rgb="FF000000"/>
      </font>
      <fill>
        <patternFill patternType="solid">
          <bgColor rgb="FFFFF2CC"/>
        </patternFill>
      </fill>
    </dxf>
    <dxf>
      <font>
        <b/>
        <color rgb="FF000000"/>
      </font>
      <fill>
        <patternFill patternType="solid">
          <bgColor rgb="FFE2F0D9"/>
        </patternFill>
      </fill>
    </dxf>
    <dxf>
      <font>
        <b/>
        <color rgb="FF000000"/>
      </font>
      <fill>
        <patternFill patternType="solid">
          <bgColor rgb="FFF4CCCC"/>
        </patternFill>
      </fill>
    </dxf>
    <dxf>
      <font>
        <color rgb="FF000000"/>
      </font>
      <fill>
        <patternFill patternType="solid">
          <bgColor rgb="FFFFF2CC"/>
        </patternFill>
      </fill>
    </dxf>
    <dxf>
      <font>
        <b/>
        <color rgb="FF000000"/>
      </font>
      <fill>
        <patternFill patternType="solid">
          <bgColor rgb="FFE2F0D9"/>
        </patternFill>
      </fill>
    </dxf>
    <dxf>
      <font>
        <b/>
        <color rgb="FF000000"/>
      </font>
      <fill>
        <patternFill patternType="solid">
          <bgColor rgb="FFE2F0D9"/>
        </patternFill>
      </fill>
    </dxf>
    <dxf>
      <font>
        <b/>
        <color rgb="FF000000"/>
      </font>
      <fill>
        <patternFill patternType="solid">
          <bgColor rgb="FFF4CCCC"/>
        </patternFill>
      </fill>
    </dxf>
    <dxf>
      <font>
        <color rgb="FF000000"/>
      </font>
      <fill>
        <patternFill patternType="solid">
          <bgColor rgb="FFF2F2F2"/>
        </patternFill>
      </fill>
    </dxf>
    <dxf>
      <font>
        <b/>
        <color rgb="FF000000"/>
      </font>
      <fill>
        <patternFill patternType="solid">
          <bgColor rgb="FFF4CCCC"/>
        </patternFill>
      </fill>
    </dxf>
    <dxf>
      <font>
        <color rgb="FF000000"/>
      </font>
      <fill>
        <patternFill patternType="solid">
          <bgColor rgb="FFFFF2CC"/>
        </patternFill>
      </fill>
    </dxf>
    <dxf>
      <font>
        <b/>
        <color rgb="FF000000"/>
      </font>
      <fill>
        <patternFill patternType="solid">
          <bgColor rgb="FFE2F0D9"/>
        </patternFill>
      </fill>
    </dxf>
    <dxf>
      <font>
        <color rgb="FF000000"/>
      </font>
      <fill>
        <patternFill patternType="solid">
          <bgColor rgb="FFFCE4D6"/>
        </patternFill>
      </fill>
    </dxf>
    <dxf>
      <font>
        <color rgb="FF000000"/>
      </font>
      <fill>
        <patternFill patternType="solid">
          <bgColor rgb="FFF2F2F2"/>
        </patternFill>
      </fill>
    </dxf>
    <dxf>
      <font>
        <b/>
        <color rgb="FF000000"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tabSelected="1" workbookViewId="0">
      <selection activeCell="D30" sqref="D30"/>
    </sheetView>
  </sheetViews>
  <sheetFormatPr defaultRowHeight="14.25"/>
  <cols>
    <col min="1" max="1" width="24" customWidth="1"/>
    <col min="2" max="2" width="40" customWidth="1"/>
    <col min="3" max="3" width="8" customWidth="1"/>
    <col min="4" max="4" width="24" customWidth="1"/>
    <col min="5" max="5" width="42" customWidth="1"/>
    <col min="6" max="6" width="36" customWidth="1"/>
    <col min="7" max="7" width="8" customWidth="1"/>
  </cols>
  <sheetData>
    <row r="1" spans="1:7" ht="23.25">
      <c r="A1" s="12" t="s">
        <v>322</v>
      </c>
      <c r="B1" s="6"/>
      <c r="C1" s="6"/>
      <c r="D1" s="6"/>
      <c r="E1" s="6"/>
      <c r="F1" s="6"/>
      <c r="G1" s="6"/>
    </row>
    <row r="2" spans="1:7">
      <c r="A2" s="13"/>
      <c r="B2" s="5"/>
      <c r="C2" s="5"/>
      <c r="D2" s="5"/>
      <c r="E2" s="5"/>
      <c r="F2" s="5"/>
      <c r="G2" s="5"/>
    </row>
    <row r="3" spans="1:7">
      <c r="A3" s="15" t="s">
        <v>323</v>
      </c>
      <c r="B3" s="7"/>
      <c r="C3" s="7"/>
      <c r="D3" s="7"/>
      <c r="E3" s="7"/>
      <c r="F3" s="7"/>
      <c r="G3" s="7"/>
    </row>
    <row r="4" spans="1:7">
      <c r="A4" s="5"/>
      <c r="B4" s="5"/>
      <c r="C4" s="5"/>
      <c r="D4" s="5"/>
      <c r="E4" s="5"/>
      <c r="F4" s="5"/>
      <c r="G4" s="5"/>
    </row>
    <row r="5" spans="1:7" s="19" customFormat="1" ht="18" customHeight="1">
      <c r="A5" s="16" t="s">
        <v>0</v>
      </c>
      <c r="B5" s="26"/>
      <c r="C5" s="17"/>
      <c r="D5" s="16" t="s">
        <v>1</v>
      </c>
      <c r="E5" s="27">
        <f>COUNTIF('Strategy Inputs'!$I$5:$I$9,"Yes")</f>
        <v>0</v>
      </c>
      <c r="F5" s="17"/>
      <c r="G5" s="17"/>
    </row>
    <row r="6" spans="1:7" s="19" customFormat="1" ht="18" customHeight="1">
      <c r="A6" s="16" t="s">
        <v>2</v>
      </c>
      <c r="B6" s="26"/>
      <c r="C6" s="17"/>
      <c r="D6" s="16" t="s">
        <v>3</v>
      </c>
      <c r="E6" s="27">
        <f>COUNT('Operational Plan'!$B$5:$B$29)</f>
        <v>0</v>
      </c>
      <c r="F6" s="17"/>
      <c r="G6" s="17"/>
    </row>
    <row r="7" spans="1:7" s="19" customFormat="1" ht="18" customHeight="1">
      <c r="A7" s="16" t="s">
        <v>4</v>
      </c>
      <c r="B7" s="26"/>
      <c r="C7" s="17"/>
      <c r="D7" s="16" t="s">
        <v>5</v>
      </c>
      <c r="E7" s="27">
        <f>COUNTIF('Operational Plan'!$P$5:$P$29,"Complete")</f>
        <v>0</v>
      </c>
      <c r="F7" s="17"/>
      <c r="G7" s="17"/>
    </row>
    <row r="8" spans="1:7" s="19" customFormat="1" ht="18" customHeight="1">
      <c r="A8" s="16" t="s">
        <v>6</v>
      </c>
      <c r="B8" s="26"/>
      <c r="C8" s="17"/>
      <c r="D8" s="16" t="s">
        <v>7</v>
      </c>
      <c r="E8" s="27">
        <f>COUNTIF('Operational Plan'!$P$5:$P$29,"Blocked")</f>
        <v>0</v>
      </c>
      <c r="F8" s="17"/>
      <c r="G8" s="17"/>
    </row>
    <row r="9" spans="1:7" s="19" customFormat="1" ht="18" customHeight="1">
      <c r="A9" s="16" t="s">
        <v>8</v>
      </c>
      <c r="B9" s="26"/>
      <c r="C9" s="17"/>
      <c r="D9" s="16" t="s">
        <v>9</v>
      </c>
      <c r="E9" s="27">
        <f>COUNTIF('Operational Plan'!$S$5:$S$29,"Overdue")</f>
        <v>0</v>
      </c>
      <c r="F9" s="17"/>
      <c r="G9" s="17"/>
    </row>
    <row r="10" spans="1:7" s="19" customFormat="1" ht="18" customHeight="1">
      <c r="A10" s="16" t="s">
        <v>10</v>
      </c>
      <c r="B10" s="26"/>
      <c r="C10" s="17"/>
      <c r="D10" s="16" t="s">
        <v>11</v>
      </c>
      <c r="E10" s="18" t="str">
        <f>IF(E5=0,"Load adopted STR-03 strategies",IF(E8&gt;0,"Attention required — blocked action(s)",IF(E7=E6,"Implementation complete","Implementation under way")))</f>
        <v>Load adopted STR-03 strategies</v>
      </c>
      <c r="F10" s="17"/>
      <c r="G10" s="17"/>
    </row>
    <row r="11" spans="1:7" s="19" customFormat="1">
      <c r="A11" s="17"/>
      <c r="B11" s="17"/>
      <c r="C11" s="17"/>
      <c r="D11" s="17"/>
      <c r="E11" s="17"/>
      <c r="F11" s="17"/>
      <c r="G11" s="17"/>
    </row>
    <row r="12" spans="1:7" s="19" customFormat="1">
      <c r="A12" s="20" t="s">
        <v>12</v>
      </c>
      <c r="B12" s="21"/>
      <c r="C12" s="21"/>
      <c r="D12" s="21"/>
      <c r="E12" s="21"/>
      <c r="F12" s="21"/>
      <c r="G12" s="21"/>
    </row>
    <row r="13" spans="1:7" s="19" customFormat="1">
      <c r="A13" s="16" t="s">
        <v>13</v>
      </c>
      <c r="B13" s="31" t="s">
        <v>172</v>
      </c>
      <c r="C13" s="17"/>
      <c r="D13" s="16" t="s">
        <v>15</v>
      </c>
      <c r="E13" s="22" t="s">
        <v>16</v>
      </c>
      <c r="F13" s="17"/>
      <c r="G13" s="17"/>
    </row>
    <row r="14" spans="1:7" s="19" customFormat="1" ht="25.5">
      <c r="A14" s="16" t="s">
        <v>17</v>
      </c>
      <c r="B14" s="31" t="s">
        <v>18</v>
      </c>
      <c r="C14" s="17"/>
      <c r="D14" s="16" t="s">
        <v>19</v>
      </c>
      <c r="E14" s="22" t="s">
        <v>20</v>
      </c>
      <c r="F14" s="17"/>
      <c r="G14" s="17"/>
    </row>
    <row r="15" spans="1:7" s="19" customFormat="1" ht="25.5">
      <c r="A15" s="16" t="s">
        <v>21</v>
      </c>
      <c r="B15" s="32">
        <v>5</v>
      </c>
      <c r="C15" s="17"/>
      <c r="D15" s="16" t="s">
        <v>22</v>
      </c>
      <c r="E15" s="22" t="s">
        <v>23</v>
      </c>
      <c r="F15" s="17"/>
      <c r="G15" s="17"/>
    </row>
    <row r="16" spans="1:7" s="19" customFormat="1">
      <c r="A16" s="17"/>
      <c r="B16" s="17"/>
      <c r="C16" s="17"/>
      <c r="D16" s="17"/>
      <c r="E16" s="17"/>
      <c r="F16" s="17"/>
      <c r="G16" s="17"/>
    </row>
    <row r="17" spans="1:7" s="19" customFormat="1">
      <c r="A17" s="20" t="s">
        <v>24</v>
      </c>
      <c r="B17" s="21"/>
      <c r="C17" s="21"/>
      <c r="D17" s="21"/>
      <c r="E17" s="21"/>
      <c r="F17" s="21"/>
      <c r="G17" s="21"/>
    </row>
    <row r="18" spans="1:7" s="19" customFormat="1" ht="15.75">
      <c r="A18" s="29" t="s">
        <v>25</v>
      </c>
      <c r="B18" s="17" t="s">
        <v>26</v>
      </c>
      <c r="C18" s="30" t="s">
        <v>27</v>
      </c>
      <c r="D18" s="17"/>
      <c r="E18" s="17"/>
      <c r="F18" s="17"/>
      <c r="G18" s="17"/>
    </row>
    <row r="19" spans="1:7" s="19" customFormat="1" ht="15.75">
      <c r="A19" s="29" t="s">
        <v>28</v>
      </c>
      <c r="B19" s="17" t="s">
        <v>29</v>
      </c>
      <c r="C19" s="30" t="s">
        <v>30</v>
      </c>
      <c r="D19" s="17"/>
      <c r="E19" s="17"/>
      <c r="F19" s="17"/>
      <c r="G19" s="17"/>
    </row>
    <row r="20" spans="1:7" s="19" customFormat="1" ht="15.75">
      <c r="A20" s="29" t="s">
        <v>31</v>
      </c>
      <c r="B20" s="17" t="s">
        <v>32</v>
      </c>
      <c r="C20" s="30" t="s">
        <v>33</v>
      </c>
      <c r="D20" s="17"/>
      <c r="E20" s="17"/>
      <c r="F20" s="17"/>
      <c r="G20" s="17"/>
    </row>
    <row r="21" spans="1:7" s="19" customFormat="1" ht="15.75">
      <c r="A21" s="29" t="s">
        <v>34</v>
      </c>
      <c r="B21" s="17" t="s">
        <v>35</v>
      </c>
      <c r="C21" s="30" t="s">
        <v>36</v>
      </c>
      <c r="D21" s="17"/>
      <c r="E21" s="17"/>
      <c r="F21" s="17"/>
      <c r="G21" s="17"/>
    </row>
    <row r="22" spans="1:7" s="19" customFormat="1" ht="15.75">
      <c r="A22" s="29" t="s">
        <v>37</v>
      </c>
      <c r="B22" s="17" t="s">
        <v>38</v>
      </c>
      <c r="C22" s="30" t="s">
        <v>39</v>
      </c>
      <c r="D22" s="17"/>
      <c r="E22" s="17"/>
      <c r="F22" s="17"/>
      <c r="G22" s="17"/>
    </row>
    <row r="23" spans="1:7" s="19" customFormat="1">
      <c r="A23" s="17"/>
      <c r="B23" s="17"/>
      <c r="C23" s="17"/>
      <c r="D23" s="17"/>
      <c r="E23" s="17"/>
      <c r="F23" s="17"/>
      <c r="G23" s="17"/>
    </row>
    <row r="24" spans="1:7" s="35" customFormat="1" ht="24.75" customHeight="1">
      <c r="A24" s="33" t="s">
        <v>40</v>
      </c>
      <c r="B24" s="34"/>
      <c r="C24" s="34"/>
      <c r="D24" s="34"/>
      <c r="E24" s="34"/>
      <c r="F24" s="34"/>
      <c r="G24" s="34"/>
    </row>
    <row r="25" spans="1:7" s="19" customFormat="1" ht="21.75" customHeight="1">
      <c r="A25" s="16" t="s">
        <v>41</v>
      </c>
      <c r="B25" s="16" t="s">
        <v>42</v>
      </c>
      <c r="C25" s="24"/>
      <c r="D25" s="24"/>
      <c r="E25" s="16" t="s">
        <v>43</v>
      </c>
      <c r="F25" s="16"/>
      <c r="G25" s="24"/>
    </row>
    <row r="26" spans="1:7" s="19" customFormat="1" ht="43.5" customHeight="1">
      <c r="A26" s="37" t="s">
        <v>44</v>
      </c>
      <c r="B26" s="38" t="s">
        <v>45</v>
      </c>
      <c r="C26" s="17"/>
      <c r="D26" s="17"/>
      <c r="E26" s="37" t="s">
        <v>46</v>
      </c>
      <c r="F26" s="38" t="s">
        <v>47</v>
      </c>
      <c r="G26" s="17"/>
    </row>
    <row r="27" spans="1:7" s="19" customFormat="1" ht="43.5" customHeight="1">
      <c r="A27" s="37" t="s">
        <v>48</v>
      </c>
      <c r="B27" s="38" t="s">
        <v>49</v>
      </c>
      <c r="C27" s="17"/>
      <c r="D27" s="17"/>
      <c r="E27" s="37" t="s">
        <v>50</v>
      </c>
      <c r="F27" s="38" t="s">
        <v>51</v>
      </c>
      <c r="G27" s="17"/>
    </row>
    <row r="28" spans="1:7" s="19" customFormat="1" ht="43.5" customHeight="1">
      <c r="A28" s="37" t="s">
        <v>52</v>
      </c>
      <c r="B28" s="38" t="s">
        <v>53</v>
      </c>
      <c r="C28" s="17"/>
      <c r="D28" s="17"/>
      <c r="E28" s="37" t="s">
        <v>54</v>
      </c>
      <c r="F28" s="38" t="s">
        <v>55</v>
      </c>
      <c r="G28" s="17"/>
    </row>
    <row r="29" spans="1:7" s="19" customFormat="1" ht="43.5" customHeight="1">
      <c r="A29" s="37" t="s">
        <v>56</v>
      </c>
      <c r="B29" s="38" t="s">
        <v>57</v>
      </c>
      <c r="C29" s="17"/>
      <c r="D29" s="17"/>
      <c r="E29" s="37" t="s">
        <v>58</v>
      </c>
      <c r="F29" s="38" t="s">
        <v>59</v>
      </c>
      <c r="G29" s="17"/>
    </row>
    <row r="30" spans="1:7" s="19" customFormat="1" ht="43.5" customHeight="1">
      <c r="A30" s="37" t="s">
        <v>60</v>
      </c>
      <c r="B30" s="38" t="s">
        <v>61</v>
      </c>
      <c r="C30" s="17"/>
      <c r="D30" s="17"/>
      <c r="E30" s="37" t="s">
        <v>62</v>
      </c>
      <c r="F30" s="38" t="s">
        <v>63</v>
      </c>
      <c r="G30" s="17"/>
    </row>
    <row r="31" spans="1:7" s="19" customFormat="1" ht="43.5" customHeight="1">
      <c r="A31" s="37" t="s">
        <v>64</v>
      </c>
      <c r="B31" s="38" t="s">
        <v>65</v>
      </c>
      <c r="C31" s="17"/>
      <c r="D31" s="17"/>
      <c r="E31" s="37" t="s">
        <v>66</v>
      </c>
      <c r="F31" s="38" t="s">
        <v>67</v>
      </c>
      <c r="G31" s="17"/>
    </row>
    <row r="32" spans="1:7" s="19" customFormat="1">
      <c r="A32" s="17"/>
      <c r="B32" s="17"/>
      <c r="C32" s="17"/>
      <c r="D32" s="17"/>
      <c r="E32" s="17"/>
      <c r="F32" s="17"/>
      <c r="G32" s="17"/>
    </row>
    <row r="33" spans="1:7" s="19" customFormat="1">
      <c r="A33" s="36" t="s">
        <v>68</v>
      </c>
      <c r="B33" s="25"/>
      <c r="C33" s="25"/>
      <c r="D33" s="25"/>
      <c r="E33" s="25"/>
      <c r="F33" s="25"/>
      <c r="G33" s="25"/>
    </row>
    <row r="34" spans="1:7" s="19" customFormat="1"/>
    <row r="35" spans="1:7" s="19" customFormat="1"/>
    <row r="36" spans="1:7" s="19" customFormat="1"/>
    <row r="37" spans="1:7" s="19" customFormat="1"/>
    <row r="38" spans="1:7" s="19" customFormat="1"/>
    <row r="39" spans="1:7" s="19" customFormat="1"/>
    <row r="40" spans="1:7" s="19" customFormat="1"/>
    <row r="41" spans="1:7" s="19" customFormat="1"/>
    <row r="42" spans="1:7" s="19" customFormat="1"/>
    <row r="43" spans="1:7" s="19" customFormat="1"/>
    <row r="44" spans="1:7" s="19" customFormat="1"/>
    <row r="45" spans="1:7" s="19" customFormat="1"/>
    <row r="46" spans="1:7" s="19" customFormat="1"/>
    <row r="47" spans="1:7" s="19" customFormat="1"/>
    <row r="48" spans="1:7" s="19" customFormat="1"/>
    <row r="49" s="19" customFormat="1"/>
    <row r="50" s="19" customFormat="1"/>
    <row r="51" s="19" customFormat="1"/>
    <row r="52" s="19" customFormat="1"/>
    <row r="53" s="19" customFormat="1"/>
    <row r="54" s="19" customFormat="1"/>
    <row r="55" s="19" customFormat="1"/>
    <row r="56" s="19" customFormat="1"/>
    <row r="57" s="19" customFormat="1"/>
    <row r="58" s="19" customFormat="1"/>
    <row r="59" s="19" customFormat="1"/>
    <row r="60" s="19" customFormat="1"/>
    <row r="61" s="19" customFormat="1"/>
    <row r="62" s="19" customFormat="1"/>
    <row r="63" s="19" customFormat="1"/>
    <row r="64" s="19" customFormat="1"/>
    <row r="65" s="19" customFormat="1"/>
    <row r="66" s="19" customFormat="1"/>
    <row r="67" s="19" customFormat="1"/>
    <row r="68" s="19" customFormat="1"/>
    <row r="69" s="19" customFormat="1"/>
    <row r="70" s="19" customFormat="1"/>
    <row r="71" s="19" customFormat="1"/>
    <row r="72" s="19" customFormat="1"/>
    <row r="73" s="19" customFormat="1"/>
    <row r="74" s="19" customFormat="1"/>
    <row r="75" s="19" customFormat="1"/>
    <row r="76" s="19" customFormat="1"/>
    <row r="77" s="19" customFormat="1"/>
    <row r="78" s="19" customFormat="1"/>
    <row r="79" s="19" customFormat="1"/>
    <row r="80" s="19" customFormat="1"/>
    <row r="81" s="19" customFormat="1"/>
  </sheetData>
  <dataValidations count="2">
    <dataValidation type="list" sqref="B13" xr:uid="{00000000-0002-0000-0000-000000000000}">
      <formula1>"Sport Facility,Sport Organisation / Federation,Community Sport Club,Government Sport Department / Agency,Sport Programme / Project,Event / Competition,General / Other"</formula1>
    </dataValidation>
    <dataValidation type="list" sqref="B14" xr:uid="{00000000-0002-0000-0000-000001000000}">
      <formula1>"New / Proposed,Existing / Operating,Underperforming / At Risk,Reactivation / Recovery,Expansion / Development"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workbookViewId="0">
      <selection activeCell="C5" sqref="C5"/>
    </sheetView>
  </sheetViews>
  <sheetFormatPr defaultRowHeight="14.25"/>
  <cols>
    <col min="1" max="1" width="9" customWidth="1"/>
    <col min="2" max="2" width="12" customWidth="1"/>
    <col min="3" max="3" width="54" customWidth="1"/>
    <col min="4" max="4" width="28" customWidth="1"/>
    <col min="5" max="6" width="24" customWidth="1"/>
    <col min="7" max="8" width="18" customWidth="1"/>
    <col min="9" max="9" width="13" customWidth="1"/>
    <col min="10" max="10" width="38" customWidth="1"/>
  </cols>
  <sheetData>
    <row r="1" spans="1:10" ht="20.25">
      <c r="A1" s="39" t="s">
        <v>69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14" t="s">
        <v>70</v>
      </c>
      <c r="B2" s="7"/>
      <c r="C2" s="7"/>
      <c r="D2" s="7"/>
      <c r="E2" s="7"/>
      <c r="F2" s="7"/>
      <c r="G2" s="7"/>
      <c r="H2" s="7"/>
      <c r="I2" s="7"/>
      <c r="J2" s="7"/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s="35" customFormat="1" ht="31.5">
      <c r="A4" s="44" t="s">
        <v>71</v>
      </c>
      <c r="B4" s="44" t="s">
        <v>72</v>
      </c>
      <c r="C4" s="44" t="s">
        <v>73</v>
      </c>
      <c r="D4" s="44" t="s">
        <v>74</v>
      </c>
      <c r="E4" s="44" t="s">
        <v>75</v>
      </c>
      <c r="F4" s="44" t="s">
        <v>76</v>
      </c>
      <c r="G4" s="44" t="s">
        <v>77</v>
      </c>
      <c r="H4" s="44" t="s">
        <v>78</v>
      </c>
      <c r="I4" s="44" t="s">
        <v>79</v>
      </c>
      <c r="J4" s="44" t="s">
        <v>80</v>
      </c>
    </row>
    <row r="5" spans="1:10" ht="23.25" customHeight="1">
      <c r="A5" s="28">
        <v>1</v>
      </c>
      <c r="B5" s="41"/>
      <c r="C5" s="42"/>
      <c r="D5" s="42"/>
      <c r="E5" s="42"/>
      <c r="F5" s="42"/>
      <c r="G5" s="42"/>
      <c r="H5" s="43"/>
      <c r="I5" s="8" t="str">
        <f>IF(C5="","No",IF(OR(G5="",G5="Adopt",G5="Develop Further"),"Yes","No"))</f>
        <v>No</v>
      </c>
      <c r="J5" s="8" t="str">
        <f>IF(I5="No","",IF(H5="Ready","",IF(H5="Develop","Proceed while resolving remaining gate(s)",IF(H5="","Gate status not supplied","Resolve gate before full implementation"))))</f>
        <v/>
      </c>
    </row>
    <row r="6" spans="1:10" ht="23.25" customHeight="1">
      <c r="A6" s="28">
        <v>2</v>
      </c>
      <c r="B6" s="41"/>
      <c r="C6" s="42"/>
      <c r="D6" s="42"/>
      <c r="E6" s="42"/>
      <c r="F6" s="42"/>
      <c r="G6" s="42"/>
      <c r="H6" s="43"/>
      <c r="I6" s="8" t="str">
        <f>IF(C6="","No",IF(OR(G6="",G6="Adopt",G6="Develop Further"),"Yes","No"))</f>
        <v>No</v>
      </c>
      <c r="J6" s="8" t="str">
        <f>IF(I6="No","",IF(H6="Ready","",IF(H6="Develop","Proceed while resolving remaining gate(s)",IF(H6="","Gate status not supplied","Resolve gate before full implementation"))))</f>
        <v/>
      </c>
    </row>
    <row r="7" spans="1:10" ht="23.25" customHeight="1">
      <c r="A7" s="28">
        <v>3</v>
      </c>
      <c r="B7" s="41"/>
      <c r="C7" s="42"/>
      <c r="D7" s="42"/>
      <c r="E7" s="42"/>
      <c r="F7" s="42"/>
      <c r="G7" s="42"/>
      <c r="H7" s="43"/>
      <c r="I7" s="8" t="str">
        <f>IF(C7="","No",IF(OR(G7="",G7="Adopt",G7="Develop Further"),"Yes","No"))</f>
        <v>No</v>
      </c>
      <c r="J7" s="8" t="str">
        <f>IF(I7="No","",IF(H7="Ready","",IF(H7="Develop","Proceed while resolving remaining gate(s)",IF(H7="","Gate status not supplied","Resolve gate before full implementation"))))</f>
        <v/>
      </c>
    </row>
    <row r="8" spans="1:10" ht="23.25" customHeight="1">
      <c r="A8" s="28">
        <v>4</v>
      </c>
      <c r="B8" s="41"/>
      <c r="C8" s="42"/>
      <c r="D8" s="42"/>
      <c r="E8" s="42"/>
      <c r="F8" s="42"/>
      <c r="G8" s="42"/>
      <c r="H8" s="43"/>
      <c r="I8" s="8" t="str">
        <f>IF(C8="","No",IF(OR(G8="",G8="Adopt",G8="Develop Further"),"Yes","No"))</f>
        <v>No</v>
      </c>
      <c r="J8" s="8" t="str">
        <f>IF(I8="No","",IF(H8="Ready","",IF(H8="Develop","Proceed while resolving remaining gate(s)",IF(H8="","Gate status not supplied","Resolve gate before full implementation"))))</f>
        <v/>
      </c>
    </row>
    <row r="9" spans="1:10" ht="23.25" customHeight="1">
      <c r="A9" s="28">
        <v>5</v>
      </c>
      <c r="B9" s="41"/>
      <c r="C9" s="42"/>
      <c r="D9" s="42"/>
      <c r="E9" s="42"/>
      <c r="F9" s="42"/>
      <c r="G9" s="42"/>
      <c r="H9" s="43"/>
      <c r="I9" s="8" t="str">
        <f>IF(C9="","No",IF(OR(G9="",G9="Adopt",G9="Develop Further"),"Yes","No"))</f>
        <v>No</v>
      </c>
      <c r="J9" s="8" t="str">
        <f>IF(I9="No","",IF(H9="Ready","",IF(H9="Develop","Proceed while resolving remaining gate(s)",IF(H9="","Gate status not supplied","Resolve gate before full implementation"))))</f>
        <v/>
      </c>
    </row>
    <row r="10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40" t="s">
        <v>324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0">
      <c r="A13" s="9"/>
      <c r="B13" s="9"/>
      <c r="C13" s="9"/>
      <c r="D13" s="9"/>
      <c r="E13" s="9"/>
      <c r="F13" s="9"/>
      <c r="G13" s="9"/>
      <c r="H13" s="9"/>
      <c r="I13" s="9"/>
      <c r="J13" s="9"/>
    </row>
  </sheetData>
  <conditionalFormatting sqref="I5:I9">
    <cfRule type="expression" dxfId="14" priority="1">
      <formula>$I5="Yes"</formula>
    </cfRule>
    <cfRule type="expression" dxfId="13" priority="2">
      <formula>$I5="No"</formula>
    </cfRule>
  </conditionalFormatting>
  <conditionalFormatting sqref="J5:J9">
    <cfRule type="expression" dxfId="12" priority="3">
      <formula>AND($I5="Yes",$J5&lt;&gt;"")</formula>
    </cfRule>
  </conditionalFormatting>
  <dataValidations count="2">
    <dataValidation type="list" sqref="G5:G9" xr:uid="{00000000-0002-0000-0100-000000000000}">
      <formula1>"Adopt,Develop Further,Hold,Reject"</formula1>
    </dataValidation>
    <dataValidation type="list" sqref="H5:H9" xr:uid="{00000000-0002-0000-0100-000001000000}">
      <formula1>"Ready,Develop,Not Ready,Hold / Resolve"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3"/>
  <sheetViews>
    <sheetView workbookViewId="0">
      <selection activeCell="P5" sqref="P5"/>
    </sheetView>
  </sheetViews>
  <sheetFormatPr defaultRowHeight="14.25"/>
  <cols>
    <col min="1" max="2" width="10" customWidth="1"/>
    <col min="3" max="3" width="12" customWidth="1"/>
    <col min="4" max="4" width="28" customWidth="1"/>
    <col min="5" max="5" width="48" customWidth="1"/>
    <col min="6" max="6" width="24" customWidth="1"/>
    <col min="7" max="7" width="54" customWidth="1"/>
    <col min="8" max="8" width="46" customWidth="1"/>
    <col min="9" max="9" width="54" customWidth="1"/>
    <col min="10" max="11" width="34" customWidth="1"/>
    <col min="12" max="13" width="22" customWidth="1"/>
    <col min="14" max="14" width="25" customWidth="1"/>
    <col min="15" max="16" width="13" customWidth="1"/>
    <col min="17" max="17" width="16" customWidth="1"/>
    <col min="18" max="18" width="26" customWidth="1"/>
    <col min="19" max="19" width="38" customWidth="1"/>
    <col min="20" max="20" width="14" customWidth="1"/>
  </cols>
  <sheetData>
    <row r="1" spans="1:20" s="19" customFormat="1" ht="20.25">
      <c r="A1" s="45" t="s">
        <v>81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s="19" customFormat="1" ht="21" customHeight="1">
      <c r="A2" s="47" t="s">
        <v>82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</row>
    <row r="3" spans="1:20" s="19" customForma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</row>
    <row r="4" spans="1:20" s="35" customFormat="1" ht="31.5">
      <c r="A4" s="44" t="s">
        <v>83</v>
      </c>
      <c r="B4" s="44" t="s">
        <v>84</v>
      </c>
      <c r="C4" s="44" t="s">
        <v>72</v>
      </c>
      <c r="D4" s="44" t="s">
        <v>74</v>
      </c>
      <c r="E4" s="44" t="s">
        <v>73</v>
      </c>
      <c r="F4" s="44" t="s">
        <v>85</v>
      </c>
      <c r="G4" s="44" t="s">
        <v>86</v>
      </c>
      <c r="H4" s="44" t="s">
        <v>87</v>
      </c>
      <c r="I4" s="44" t="s">
        <v>88</v>
      </c>
      <c r="J4" s="44" t="s">
        <v>89</v>
      </c>
      <c r="K4" s="44" t="s">
        <v>90</v>
      </c>
      <c r="L4" s="44" t="s">
        <v>91</v>
      </c>
      <c r="M4" s="44" t="s">
        <v>92</v>
      </c>
      <c r="N4" s="44" t="s">
        <v>93</v>
      </c>
      <c r="O4" s="44" t="s">
        <v>94</v>
      </c>
      <c r="P4" s="44" t="s">
        <v>95</v>
      </c>
      <c r="Q4" s="44" t="s">
        <v>96</v>
      </c>
      <c r="R4" s="44" t="s">
        <v>97</v>
      </c>
      <c r="S4" s="44" t="s">
        <v>98</v>
      </c>
      <c r="T4" s="44" t="s">
        <v>99</v>
      </c>
    </row>
    <row r="5" spans="1:20" s="19" customFormat="1">
      <c r="A5" s="50" t="str">
        <f>'Technical - Automation'!A5</f>
        <v/>
      </c>
      <c r="B5" s="50" t="str">
        <f>IF(A5="","",'Technical - Automation'!C5)</f>
        <v/>
      </c>
      <c r="C5" s="50" t="str">
        <f>IF(A5="","",'Technical - Automation'!D5)</f>
        <v/>
      </c>
      <c r="D5" s="50" t="str">
        <f>IF(A5="","",'Technical - Automation'!F5)</f>
        <v/>
      </c>
      <c r="E5" s="50" t="str">
        <f>IF(A5="","",'Technical - Automation'!E5)</f>
        <v/>
      </c>
      <c r="F5" s="50" t="str">
        <f>IF(A5="","",'Technical - Automation'!L5)</f>
        <v/>
      </c>
      <c r="G5" s="50" t="str">
        <f>IF(A5="","",'Technical - Automation'!N5)</f>
        <v/>
      </c>
      <c r="H5" s="61"/>
      <c r="I5" s="50" t="str">
        <f t="shared" ref="I5:I29" si="0">IF(A5="","",IF(H5&lt;&gt;"",H5,G5))</f>
        <v/>
      </c>
      <c r="J5" s="50" t="str">
        <f>IF(A5="","",'Technical - Automation'!O5)</f>
        <v/>
      </c>
      <c r="K5" s="50" t="str">
        <f>IF(A5="","",'Technical - Automation'!P5)</f>
        <v/>
      </c>
      <c r="L5" s="50" t="str">
        <f>IF(A5="","",'Technical - Automation'!G5)</f>
        <v/>
      </c>
      <c r="M5" s="61"/>
      <c r="N5" s="50" t="str">
        <f>IF(A5="","",'Technical - Automation'!Q5)</f>
        <v/>
      </c>
      <c r="O5" s="62"/>
      <c r="P5" s="63"/>
      <c r="Q5" s="64"/>
      <c r="R5" s="64"/>
      <c r="S5" s="65"/>
      <c r="T5" s="50" t="str">
        <f t="shared" ref="T5:T29" ca="1" si="1">IF(A5="","",IF(Q5="Complete","Complete",IF(Q5="Blocked","Blocked",IF(Q5="On Hold","On Hold",IF(AND(P5&lt;&gt;"",P5&lt;TODAY()),"Overdue","Open")))))</f>
        <v/>
      </c>
    </row>
    <row r="6" spans="1:20" s="19" customFormat="1">
      <c r="A6" s="51" t="str">
        <f>'Technical - Automation'!A6</f>
        <v/>
      </c>
      <c r="B6" s="51" t="str">
        <f>IF(A6="","",'Technical - Automation'!C6)</f>
        <v/>
      </c>
      <c r="C6" s="51" t="str">
        <f>IF(A6="","",'Technical - Automation'!D6)</f>
        <v/>
      </c>
      <c r="D6" s="51" t="str">
        <f>IF(A6="","",'Technical - Automation'!F6)</f>
        <v/>
      </c>
      <c r="E6" s="51" t="str">
        <f>IF(A6="","",'Technical - Automation'!E6)</f>
        <v/>
      </c>
      <c r="F6" s="51" t="str">
        <f>IF(A6="","",'Technical - Automation'!L6)</f>
        <v/>
      </c>
      <c r="G6" s="51" t="str">
        <f>IF(A6="","",'Technical - Automation'!N6)</f>
        <v/>
      </c>
      <c r="H6" s="61"/>
      <c r="I6" s="51" t="str">
        <f t="shared" si="0"/>
        <v/>
      </c>
      <c r="J6" s="51" t="str">
        <f>IF(A6="","",'Technical - Automation'!O6)</f>
        <v/>
      </c>
      <c r="K6" s="51" t="str">
        <f>IF(A6="","",'Technical - Automation'!P6)</f>
        <v/>
      </c>
      <c r="L6" s="51" t="str">
        <f>IF(A6="","",'Technical - Automation'!G6)</f>
        <v/>
      </c>
      <c r="M6" s="61"/>
      <c r="N6" s="51" t="str">
        <f>IF(A6="","",'Technical - Automation'!Q6)</f>
        <v/>
      </c>
      <c r="O6" s="62"/>
      <c r="P6" s="63"/>
      <c r="Q6" s="64"/>
      <c r="R6" s="64"/>
      <c r="S6" s="65"/>
      <c r="T6" s="51" t="str">
        <f t="shared" ca="1" si="1"/>
        <v/>
      </c>
    </row>
    <row r="7" spans="1:20" s="19" customFormat="1">
      <c r="A7" s="51" t="str">
        <f>'Technical - Automation'!A7</f>
        <v/>
      </c>
      <c r="B7" s="51" t="str">
        <f>IF(A7="","",'Technical - Automation'!C7)</f>
        <v/>
      </c>
      <c r="C7" s="51" t="str">
        <f>IF(A7="","",'Technical - Automation'!D7)</f>
        <v/>
      </c>
      <c r="D7" s="51" t="str">
        <f>IF(A7="","",'Technical - Automation'!F7)</f>
        <v/>
      </c>
      <c r="E7" s="51" t="str">
        <f>IF(A7="","",'Technical - Automation'!E7)</f>
        <v/>
      </c>
      <c r="F7" s="51" t="str">
        <f>IF(A7="","",'Technical - Automation'!L7)</f>
        <v/>
      </c>
      <c r="G7" s="51" t="str">
        <f>IF(A7="","",'Technical - Automation'!N7)</f>
        <v/>
      </c>
      <c r="H7" s="61"/>
      <c r="I7" s="51" t="str">
        <f t="shared" si="0"/>
        <v/>
      </c>
      <c r="J7" s="51" t="str">
        <f>IF(A7="","",'Technical - Automation'!O7)</f>
        <v/>
      </c>
      <c r="K7" s="51" t="str">
        <f>IF(A7="","",'Technical - Automation'!P7)</f>
        <v/>
      </c>
      <c r="L7" s="51" t="str">
        <f>IF(A7="","",'Technical - Automation'!G7)</f>
        <v/>
      </c>
      <c r="M7" s="61"/>
      <c r="N7" s="51" t="str">
        <f>IF(A7="","",'Technical - Automation'!Q7)</f>
        <v/>
      </c>
      <c r="O7" s="62"/>
      <c r="P7" s="63"/>
      <c r="Q7" s="64"/>
      <c r="R7" s="64"/>
      <c r="S7" s="65"/>
      <c r="T7" s="51" t="str">
        <f t="shared" ca="1" si="1"/>
        <v/>
      </c>
    </row>
    <row r="8" spans="1:20" s="19" customFormat="1">
      <c r="A8" s="51" t="str">
        <f>'Technical - Automation'!A8</f>
        <v/>
      </c>
      <c r="B8" s="51" t="str">
        <f>IF(A8="","",'Technical - Automation'!C8)</f>
        <v/>
      </c>
      <c r="C8" s="51" t="str">
        <f>IF(A8="","",'Technical - Automation'!D8)</f>
        <v/>
      </c>
      <c r="D8" s="51" t="str">
        <f>IF(A8="","",'Technical - Automation'!F8)</f>
        <v/>
      </c>
      <c r="E8" s="51" t="str">
        <f>IF(A8="","",'Technical - Automation'!E8)</f>
        <v/>
      </c>
      <c r="F8" s="51" t="str">
        <f>IF(A8="","",'Technical - Automation'!L8)</f>
        <v/>
      </c>
      <c r="G8" s="51" t="str">
        <f>IF(A8="","",'Technical - Automation'!N8)</f>
        <v/>
      </c>
      <c r="H8" s="61"/>
      <c r="I8" s="51" t="str">
        <f t="shared" si="0"/>
        <v/>
      </c>
      <c r="J8" s="51" t="str">
        <f>IF(A8="","",'Technical - Automation'!O8)</f>
        <v/>
      </c>
      <c r="K8" s="51" t="str">
        <f>IF(A8="","",'Technical - Automation'!P8)</f>
        <v/>
      </c>
      <c r="L8" s="51" t="str">
        <f>IF(A8="","",'Technical - Automation'!G8)</f>
        <v/>
      </c>
      <c r="M8" s="61"/>
      <c r="N8" s="51" t="str">
        <f>IF(A8="","",'Technical - Automation'!Q8)</f>
        <v/>
      </c>
      <c r="O8" s="62"/>
      <c r="P8" s="63"/>
      <c r="Q8" s="64"/>
      <c r="R8" s="64"/>
      <c r="S8" s="65"/>
      <c r="T8" s="51" t="str">
        <f t="shared" ca="1" si="1"/>
        <v/>
      </c>
    </row>
    <row r="9" spans="1:20" s="19" customFormat="1">
      <c r="A9" s="51" t="str">
        <f>'Technical - Automation'!A9</f>
        <v/>
      </c>
      <c r="B9" s="51" t="str">
        <f>IF(A9="","",'Technical - Automation'!C9)</f>
        <v/>
      </c>
      <c r="C9" s="51" t="str">
        <f>IF(A9="","",'Technical - Automation'!D9)</f>
        <v/>
      </c>
      <c r="D9" s="51" t="str">
        <f>IF(A9="","",'Technical - Automation'!F9)</f>
        <v/>
      </c>
      <c r="E9" s="51" t="str">
        <f>IF(A9="","",'Technical - Automation'!E9)</f>
        <v/>
      </c>
      <c r="F9" s="51" t="str">
        <f>IF(A9="","",'Technical - Automation'!L9)</f>
        <v/>
      </c>
      <c r="G9" s="51" t="str">
        <f>IF(A9="","",'Technical - Automation'!N9)</f>
        <v/>
      </c>
      <c r="H9" s="61"/>
      <c r="I9" s="51" t="str">
        <f t="shared" si="0"/>
        <v/>
      </c>
      <c r="J9" s="51" t="str">
        <f>IF(A9="","",'Technical - Automation'!O9)</f>
        <v/>
      </c>
      <c r="K9" s="51" t="str">
        <f>IF(A9="","",'Technical - Automation'!P9)</f>
        <v/>
      </c>
      <c r="L9" s="51" t="str">
        <f>IF(A9="","",'Technical - Automation'!G9)</f>
        <v/>
      </c>
      <c r="M9" s="61"/>
      <c r="N9" s="51" t="str">
        <f>IF(A9="","",'Technical - Automation'!Q9)</f>
        <v/>
      </c>
      <c r="O9" s="62"/>
      <c r="P9" s="63"/>
      <c r="Q9" s="64"/>
      <c r="R9" s="64"/>
      <c r="S9" s="65"/>
      <c r="T9" s="51" t="str">
        <f t="shared" ca="1" si="1"/>
        <v/>
      </c>
    </row>
    <row r="10" spans="1:20" s="19" customFormat="1">
      <c r="A10" s="50" t="str">
        <f>'Technical - Automation'!A10</f>
        <v/>
      </c>
      <c r="B10" s="50" t="str">
        <f>IF(A10="","",'Technical - Automation'!C10)</f>
        <v/>
      </c>
      <c r="C10" s="50" t="str">
        <f>IF(A10="","",'Technical - Automation'!D10)</f>
        <v/>
      </c>
      <c r="D10" s="50" t="str">
        <f>IF(A10="","",'Technical - Automation'!F10)</f>
        <v/>
      </c>
      <c r="E10" s="50" t="str">
        <f>IF(A10="","",'Technical - Automation'!E10)</f>
        <v/>
      </c>
      <c r="F10" s="50" t="str">
        <f>IF(A10="","",'Technical - Automation'!L10)</f>
        <v/>
      </c>
      <c r="G10" s="50" t="str">
        <f>IF(A10="","",'Technical - Automation'!N10)</f>
        <v/>
      </c>
      <c r="H10" s="61"/>
      <c r="I10" s="50" t="str">
        <f t="shared" si="0"/>
        <v/>
      </c>
      <c r="J10" s="50" t="str">
        <f>IF(A10="","",'Technical - Automation'!O10)</f>
        <v/>
      </c>
      <c r="K10" s="50" t="str">
        <f>IF(A10="","",'Technical - Automation'!P10)</f>
        <v/>
      </c>
      <c r="L10" s="50" t="str">
        <f>IF(A10="","",'Technical - Automation'!G10)</f>
        <v/>
      </c>
      <c r="M10" s="61"/>
      <c r="N10" s="50" t="str">
        <f>IF(A10="","",'Technical - Automation'!Q10)</f>
        <v/>
      </c>
      <c r="O10" s="62"/>
      <c r="P10" s="63"/>
      <c r="Q10" s="64"/>
      <c r="R10" s="64"/>
      <c r="S10" s="65"/>
      <c r="T10" s="50" t="str">
        <f t="shared" ca="1" si="1"/>
        <v/>
      </c>
    </row>
    <row r="11" spans="1:20" s="19" customFormat="1">
      <c r="A11" s="51" t="str">
        <f>'Technical - Automation'!A11</f>
        <v/>
      </c>
      <c r="B11" s="51" t="str">
        <f>IF(A11="","",'Technical - Automation'!C11)</f>
        <v/>
      </c>
      <c r="C11" s="51" t="str">
        <f>IF(A11="","",'Technical - Automation'!D11)</f>
        <v/>
      </c>
      <c r="D11" s="51" t="str">
        <f>IF(A11="","",'Technical - Automation'!F11)</f>
        <v/>
      </c>
      <c r="E11" s="51" t="str">
        <f>IF(A11="","",'Technical - Automation'!E11)</f>
        <v/>
      </c>
      <c r="F11" s="51" t="str">
        <f>IF(A11="","",'Technical - Automation'!L11)</f>
        <v/>
      </c>
      <c r="G11" s="51" t="str">
        <f>IF(A11="","",'Technical - Automation'!N11)</f>
        <v/>
      </c>
      <c r="H11" s="61"/>
      <c r="I11" s="51" t="str">
        <f t="shared" si="0"/>
        <v/>
      </c>
      <c r="J11" s="51" t="str">
        <f>IF(A11="","",'Technical - Automation'!O11)</f>
        <v/>
      </c>
      <c r="K11" s="51" t="str">
        <f>IF(A11="","",'Technical - Automation'!P11)</f>
        <v/>
      </c>
      <c r="L11" s="51" t="str">
        <f>IF(A11="","",'Technical - Automation'!G11)</f>
        <v/>
      </c>
      <c r="M11" s="61"/>
      <c r="N11" s="51" t="str">
        <f>IF(A11="","",'Technical - Automation'!Q11)</f>
        <v/>
      </c>
      <c r="O11" s="62"/>
      <c r="P11" s="63"/>
      <c r="Q11" s="64"/>
      <c r="R11" s="64"/>
      <c r="S11" s="65"/>
      <c r="T11" s="51" t="str">
        <f t="shared" ca="1" si="1"/>
        <v/>
      </c>
    </row>
    <row r="12" spans="1:20" s="19" customFormat="1">
      <c r="A12" s="51" t="str">
        <f>'Technical - Automation'!A12</f>
        <v/>
      </c>
      <c r="B12" s="51" t="str">
        <f>IF(A12="","",'Technical - Automation'!C12)</f>
        <v/>
      </c>
      <c r="C12" s="51" t="str">
        <f>IF(A12="","",'Technical - Automation'!D12)</f>
        <v/>
      </c>
      <c r="D12" s="51" t="str">
        <f>IF(A12="","",'Technical - Automation'!F12)</f>
        <v/>
      </c>
      <c r="E12" s="51" t="str">
        <f>IF(A12="","",'Technical - Automation'!E12)</f>
        <v/>
      </c>
      <c r="F12" s="51" t="str">
        <f>IF(A12="","",'Technical - Automation'!L12)</f>
        <v/>
      </c>
      <c r="G12" s="51" t="str">
        <f>IF(A12="","",'Technical - Automation'!N12)</f>
        <v/>
      </c>
      <c r="H12" s="61"/>
      <c r="I12" s="51" t="str">
        <f t="shared" si="0"/>
        <v/>
      </c>
      <c r="J12" s="51" t="str">
        <f>IF(A12="","",'Technical - Automation'!O12)</f>
        <v/>
      </c>
      <c r="K12" s="51" t="str">
        <f>IF(A12="","",'Technical - Automation'!P12)</f>
        <v/>
      </c>
      <c r="L12" s="51" t="str">
        <f>IF(A12="","",'Technical - Automation'!G12)</f>
        <v/>
      </c>
      <c r="M12" s="61"/>
      <c r="N12" s="51" t="str">
        <f>IF(A12="","",'Technical - Automation'!Q12)</f>
        <v/>
      </c>
      <c r="O12" s="62"/>
      <c r="P12" s="63"/>
      <c r="Q12" s="64"/>
      <c r="R12" s="64"/>
      <c r="S12" s="65"/>
      <c r="T12" s="51" t="str">
        <f t="shared" ca="1" si="1"/>
        <v/>
      </c>
    </row>
    <row r="13" spans="1:20" s="19" customFormat="1">
      <c r="A13" s="51" t="str">
        <f>'Technical - Automation'!A13</f>
        <v/>
      </c>
      <c r="B13" s="51" t="str">
        <f>IF(A13="","",'Technical - Automation'!C13)</f>
        <v/>
      </c>
      <c r="C13" s="51" t="str">
        <f>IF(A13="","",'Technical - Automation'!D13)</f>
        <v/>
      </c>
      <c r="D13" s="51" t="str">
        <f>IF(A13="","",'Technical - Automation'!F13)</f>
        <v/>
      </c>
      <c r="E13" s="51" t="str">
        <f>IF(A13="","",'Technical - Automation'!E13)</f>
        <v/>
      </c>
      <c r="F13" s="51" t="str">
        <f>IF(A13="","",'Technical - Automation'!L13)</f>
        <v/>
      </c>
      <c r="G13" s="51" t="str">
        <f>IF(A13="","",'Technical - Automation'!N13)</f>
        <v/>
      </c>
      <c r="H13" s="61"/>
      <c r="I13" s="51" t="str">
        <f t="shared" si="0"/>
        <v/>
      </c>
      <c r="J13" s="51" t="str">
        <f>IF(A13="","",'Technical - Automation'!O13)</f>
        <v/>
      </c>
      <c r="K13" s="51" t="str">
        <f>IF(A13="","",'Technical - Automation'!P13)</f>
        <v/>
      </c>
      <c r="L13" s="51" t="str">
        <f>IF(A13="","",'Technical - Automation'!G13)</f>
        <v/>
      </c>
      <c r="M13" s="61"/>
      <c r="N13" s="51" t="str">
        <f>IF(A13="","",'Technical - Automation'!Q13)</f>
        <v/>
      </c>
      <c r="O13" s="62"/>
      <c r="P13" s="63"/>
      <c r="Q13" s="64"/>
      <c r="R13" s="64"/>
      <c r="S13" s="65"/>
      <c r="T13" s="51" t="str">
        <f t="shared" ca="1" si="1"/>
        <v/>
      </c>
    </row>
    <row r="14" spans="1:20" s="19" customFormat="1">
      <c r="A14" s="51" t="str">
        <f>'Technical - Automation'!A14</f>
        <v/>
      </c>
      <c r="B14" s="51" t="str">
        <f>IF(A14="","",'Technical - Automation'!C14)</f>
        <v/>
      </c>
      <c r="C14" s="51" t="str">
        <f>IF(A14="","",'Technical - Automation'!D14)</f>
        <v/>
      </c>
      <c r="D14" s="51" t="str">
        <f>IF(A14="","",'Technical - Automation'!F14)</f>
        <v/>
      </c>
      <c r="E14" s="51" t="str">
        <f>IF(A14="","",'Technical - Automation'!E14)</f>
        <v/>
      </c>
      <c r="F14" s="51" t="str">
        <f>IF(A14="","",'Technical - Automation'!L14)</f>
        <v/>
      </c>
      <c r="G14" s="51" t="str">
        <f>IF(A14="","",'Technical - Automation'!N14)</f>
        <v/>
      </c>
      <c r="H14" s="61"/>
      <c r="I14" s="51" t="str">
        <f t="shared" si="0"/>
        <v/>
      </c>
      <c r="J14" s="51" t="str">
        <f>IF(A14="","",'Technical - Automation'!O14)</f>
        <v/>
      </c>
      <c r="K14" s="51" t="str">
        <f>IF(A14="","",'Technical - Automation'!P14)</f>
        <v/>
      </c>
      <c r="L14" s="51" t="str">
        <f>IF(A14="","",'Technical - Automation'!G14)</f>
        <v/>
      </c>
      <c r="M14" s="61"/>
      <c r="N14" s="51" t="str">
        <f>IF(A14="","",'Technical - Automation'!Q14)</f>
        <v/>
      </c>
      <c r="O14" s="62"/>
      <c r="P14" s="63"/>
      <c r="Q14" s="64"/>
      <c r="R14" s="64"/>
      <c r="S14" s="65"/>
      <c r="T14" s="51" t="str">
        <f t="shared" ca="1" si="1"/>
        <v/>
      </c>
    </row>
    <row r="15" spans="1:20" s="19" customFormat="1">
      <c r="A15" s="50" t="str">
        <f>'Technical - Automation'!A15</f>
        <v/>
      </c>
      <c r="B15" s="50" t="str">
        <f>IF(A15="","",'Technical - Automation'!C15)</f>
        <v/>
      </c>
      <c r="C15" s="50" t="str">
        <f>IF(A15="","",'Technical - Automation'!D15)</f>
        <v/>
      </c>
      <c r="D15" s="50" t="str">
        <f>IF(A15="","",'Technical - Automation'!F15)</f>
        <v/>
      </c>
      <c r="E15" s="50" t="str">
        <f>IF(A15="","",'Technical - Automation'!E15)</f>
        <v/>
      </c>
      <c r="F15" s="50" t="str">
        <f>IF(A15="","",'Technical - Automation'!L15)</f>
        <v/>
      </c>
      <c r="G15" s="50" t="str">
        <f>IF(A15="","",'Technical - Automation'!N15)</f>
        <v/>
      </c>
      <c r="H15" s="61"/>
      <c r="I15" s="50" t="str">
        <f t="shared" si="0"/>
        <v/>
      </c>
      <c r="J15" s="50" t="str">
        <f>IF(A15="","",'Technical - Automation'!O15)</f>
        <v/>
      </c>
      <c r="K15" s="50" t="str">
        <f>IF(A15="","",'Technical - Automation'!P15)</f>
        <v/>
      </c>
      <c r="L15" s="50" t="str">
        <f>IF(A15="","",'Technical - Automation'!G15)</f>
        <v/>
      </c>
      <c r="M15" s="61"/>
      <c r="N15" s="50" t="str">
        <f>IF(A15="","",'Technical - Automation'!Q15)</f>
        <v/>
      </c>
      <c r="O15" s="62"/>
      <c r="P15" s="63"/>
      <c r="Q15" s="64"/>
      <c r="R15" s="64"/>
      <c r="S15" s="65"/>
      <c r="T15" s="50" t="str">
        <f t="shared" ca="1" si="1"/>
        <v/>
      </c>
    </row>
    <row r="16" spans="1:20" s="19" customFormat="1">
      <c r="A16" s="51" t="str">
        <f>'Technical - Automation'!A16</f>
        <v/>
      </c>
      <c r="B16" s="51" t="str">
        <f>IF(A16="","",'Technical - Automation'!C16)</f>
        <v/>
      </c>
      <c r="C16" s="51" t="str">
        <f>IF(A16="","",'Technical - Automation'!D16)</f>
        <v/>
      </c>
      <c r="D16" s="51" t="str">
        <f>IF(A16="","",'Technical - Automation'!F16)</f>
        <v/>
      </c>
      <c r="E16" s="51" t="str">
        <f>IF(A16="","",'Technical - Automation'!E16)</f>
        <v/>
      </c>
      <c r="F16" s="51" t="str">
        <f>IF(A16="","",'Technical - Automation'!L16)</f>
        <v/>
      </c>
      <c r="G16" s="51" t="str">
        <f>IF(A16="","",'Technical - Automation'!N16)</f>
        <v/>
      </c>
      <c r="H16" s="61"/>
      <c r="I16" s="51" t="str">
        <f t="shared" si="0"/>
        <v/>
      </c>
      <c r="J16" s="51" t="str">
        <f>IF(A16="","",'Technical - Automation'!O16)</f>
        <v/>
      </c>
      <c r="K16" s="51" t="str">
        <f>IF(A16="","",'Technical - Automation'!P16)</f>
        <v/>
      </c>
      <c r="L16" s="51" t="str">
        <f>IF(A16="","",'Technical - Automation'!G16)</f>
        <v/>
      </c>
      <c r="M16" s="61"/>
      <c r="N16" s="51" t="str">
        <f>IF(A16="","",'Technical - Automation'!Q16)</f>
        <v/>
      </c>
      <c r="O16" s="62"/>
      <c r="P16" s="63"/>
      <c r="Q16" s="64"/>
      <c r="R16" s="64"/>
      <c r="S16" s="65"/>
      <c r="T16" s="51" t="str">
        <f t="shared" ca="1" si="1"/>
        <v/>
      </c>
    </row>
    <row r="17" spans="1:20" s="19" customFormat="1">
      <c r="A17" s="51" t="str">
        <f>'Technical - Automation'!A17</f>
        <v/>
      </c>
      <c r="B17" s="51" t="str">
        <f>IF(A17="","",'Technical - Automation'!C17)</f>
        <v/>
      </c>
      <c r="C17" s="51" t="str">
        <f>IF(A17="","",'Technical - Automation'!D17)</f>
        <v/>
      </c>
      <c r="D17" s="51" t="str">
        <f>IF(A17="","",'Technical - Automation'!F17)</f>
        <v/>
      </c>
      <c r="E17" s="51" t="str">
        <f>IF(A17="","",'Technical - Automation'!E17)</f>
        <v/>
      </c>
      <c r="F17" s="51" t="str">
        <f>IF(A17="","",'Technical - Automation'!L17)</f>
        <v/>
      </c>
      <c r="G17" s="51" t="str">
        <f>IF(A17="","",'Technical - Automation'!N17)</f>
        <v/>
      </c>
      <c r="H17" s="61"/>
      <c r="I17" s="51" t="str">
        <f t="shared" si="0"/>
        <v/>
      </c>
      <c r="J17" s="51" t="str">
        <f>IF(A17="","",'Technical - Automation'!O17)</f>
        <v/>
      </c>
      <c r="K17" s="51" t="str">
        <f>IF(A17="","",'Technical - Automation'!P17)</f>
        <v/>
      </c>
      <c r="L17" s="51" t="str">
        <f>IF(A17="","",'Technical - Automation'!G17)</f>
        <v/>
      </c>
      <c r="M17" s="61"/>
      <c r="N17" s="51" t="str">
        <f>IF(A17="","",'Technical - Automation'!Q17)</f>
        <v/>
      </c>
      <c r="O17" s="62"/>
      <c r="P17" s="63"/>
      <c r="Q17" s="64"/>
      <c r="R17" s="64"/>
      <c r="S17" s="65"/>
      <c r="T17" s="51" t="str">
        <f t="shared" ca="1" si="1"/>
        <v/>
      </c>
    </row>
    <row r="18" spans="1:20" s="19" customFormat="1">
      <c r="A18" s="51" t="str">
        <f>'Technical - Automation'!A18</f>
        <v/>
      </c>
      <c r="B18" s="51" t="str">
        <f>IF(A18="","",'Technical - Automation'!C18)</f>
        <v/>
      </c>
      <c r="C18" s="51" t="str">
        <f>IF(A18="","",'Technical - Automation'!D18)</f>
        <v/>
      </c>
      <c r="D18" s="51" t="str">
        <f>IF(A18="","",'Technical - Automation'!F18)</f>
        <v/>
      </c>
      <c r="E18" s="51" t="str">
        <f>IF(A18="","",'Technical - Automation'!E18)</f>
        <v/>
      </c>
      <c r="F18" s="51" t="str">
        <f>IF(A18="","",'Technical - Automation'!L18)</f>
        <v/>
      </c>
      <c r="G18" s="51" t="str">
        <f>IF(A18="","",'Technical - Automation'!N18)</f>
        <v/>
      </c>
      <c r="H18" s="61"/>
      <c r="I18" s="51" t="str">
        <f t="shared" si="0"/>
        <v/>
      </c>
      <c r="J18" s="51" t="str">
        <f>IF(A18="","",'Technical - Automation'!O18)</f>
        <v/>
      </c>
      <c r="K18" s="51" t="str">
        <f>IF(A18="","",'Technical - Automation'!P18)</f>
        <v/>
      </c>
      <c r="L18" s="51" t="str">
        <f>IF(A18="","",'Technical - Automation'!G18)</f>
        <v/>
      </c>
      <c r="M18" s="61"/>
      <c r="N18" s="51" t="str">
        <f>IF(A18="","",'Technical - Automation'!Q18)</f>
        <v/>
      </c>
      <c r="O18" s="62"/>
      <c r="P18" s="63"/>
      <c r="Q18" s="64"/>
      <c r="R18" s="64"/>
      <c r="S18" s="65"/>
      <c r="T18" s="51" t="str">
        <f t="shared" ca="1" si="1"/>
        <v/>
      </c>
    </row>
    <row r="19" spans="1:20" s="19" customFormat="1">
      <c r="A19" s="51" t="str">
        <f>'Technical - Automation'!A19</f>
        <v/>
      </c>
      <c r="B19" s="51" t="str">
        <f>IF(A19="","",'Technical - Automation'!C19)</f>
        <v/>
      </c>
      <c r="C19" s="51" t="str">
        <f>IF(A19="","",'Technical - Automation'!D19)</f>
        <v/>
      </c>
      <c r="D19" s="51" t="str">
        <f>IF(A19="","",'Technical - Automation'!F19)</f>
        <v/>
      </c>
      <c r="E19" s="51" t="str">
        <f>IF(A19="","",'Technical - Automation'!E19)</f>
        <v/>
      </c>
      <c r="F19" s="51" t="str">
        <f>IF(A19="","",'Technical - Automation'!L19)</f>
        <v/>
      </c>
      <c r="G19" s="51" t="str">
        <f>IF(A19="","",'Technical - Automation'!N19)</f>
        <v/>
      </c>
      <c r="H19" s="61"/>
      <c r="I19" s="51" t="str">
        <f t="shared" si="0"/>
        <v/>
      </c>
      <c r="J19" s="51" t="str">
        <f>IF(A19="","",'Technical - Automation'!O19)</f>
        <v/>
      </c>
      <c r="K19" s="51" t="str">
        <f>IF(A19="","",'Technical - Automation'!P19)</f>
        <v/>
      </c>
      <c r="L19" s="51" t="str">
        <f>IF(A19="","",'Technical - Automation'!G19)</f>
        <v/>
      </c>
      <c r="M19" s="61"/>
      <c r="N19" s="51" t="str">
        <f>IF(A19="","",'Technical - Automation'!Q19)</f>
        <v/>
      </c>
      <c r="O19" s="62"/>
      <c r="P19" s="63"/>
      <c r="Q19" s="64"/>
      <c r="R19" s="64"/>
      <c r="S19" s="65"/>
      <c r="T19" s="51" t="str">
        <f t="shared" ca="1" si="1"/>
        <v/>
      </c>
    </row>
    <row r="20" spans="1:20" s="19" customFormat="1">
      <c r="A20" s="50" t="str">
        <f>'Technical - Automation'!A20</f>
        <v/>
      </c>
      <c r="B20" s="50" t="str">
        <f>IF(A20="","",'Technical - Automation'!C20)</f>
        <v/>
      </c>
      <c r="C20" s="50" t="str">
        <f>IF(A20="","",'Technical - Automation'!D20)</f>
        <v/>
      </c>
      <c r="D20" s="50" t="str">
        <f>IF(A20="","",'Technical - Automation'!F20)</f>
        <v/>
      </c>
      <c r="E20" s="50" t="str">
        <f>IF(A20="","",'Technical - Automation'!E20)</f>
        <v/>
      </c>
      <c r="F20" s="50" t="str">
        <f>IF(A20="","",'Technical - Automation'!L20)</f>
        <v/>
      </c>
      <c r="G20" s="50" t="str">
        <f>IF(A20="","",'Technical - Automation'!N20)</f>
        <v/>
      </c>
      <c r="H20" s="61"/>
      <c r="I20" s="50" t="str">
        <f t="shared" si="0"/>
        <v/>
      </c>
      <c r="J20" s="50" t="str">
        <f>IF(A20="","",'Technical - Automation'!O20)</f>
        <v/>
      </c>
      <c r="K20" s="50" t="str">
        <f>IF(A20="","",'Technical - Automation'!P20)</f>
        <v/>
      </c>
      <c r="L20" s="50" t="str">
        <f>IF(A20="","",'Technical - Automation'!G20)</f>
        <v/>
      </c>
      <c r="M20" s="61"/>
      <c r="N20" s="50" t="str">
        <f>IF(A20="","",'Technical - Automation'!Q20)</f>
        <v/>
      </c>
      <c r="O20" s="62"/>
      <c r="P20" s="63"/>
      <c r="Q20" s="64"/>
      <c r="R20" s="64"/>
      <c r="S20" s="65"/>
      <c r="T20" s="50" t="str">
        <f t="shared" ca="1" si="1"/>
        <v/>
      </c>
    </row>
    <row r="21" spans="1:20" s="19" customFormat="1">
      <c r="A21" s="51" t="str">
        <f>'Technical - Automation'!A21</f>
        <v/>
      </c>
      <c r="B21" s="51" t="str">
        <f>IF(A21="","",'Technical - Automation'!C21)</f>
        <v/>
      </c>
      <c r="C21" s="51" t="str">
        <f>IF(A21="","",'Technical - Automation'!D21)</f>
        <v/>
      </c>
      <c r="D21" s="51" t="str">
        <f>IF(A21="","",'Technical - Automation'!F21)</f>
        <v/>
      </c>
      <c r="E21" s="51" t="str">
        <f>IF(A21="","",'Technical - Automation'!E21)</f>
        <v/>
      </c>
      <c r="F21" s="51" t="str">
        <f>IF(A21="","",'Technical - Automation'!L21)</f>
        <v/>
      </c>
      <c r="G21" s="51" t="str">
        <f>IF(A21="","",'Technical - Automation'!N21)</f>
        <v/>
      </c>
      <c r="H21" s="61"/>
      <c r="I21" s="51" t="str">
        <f t="shared" si="0"/>
        <v/>
      </c>
      <c r="J21" s="51" t="str">
        <f>IF(A21="","",'Technical - Automation'!O21)</f>
        <v/>
      </c>
      <c r="K21" s="51" t="str">
        <f>IF(A21="","",'Technical - Automation'!P21)</f>
        <v/>
      </c>
      <c r="L21" s="51" t="str">
        <f>IF(A21="","",'Technical - Automation'!G21)</f>
        <v/>
      </c>
      <c r="M21" s="61"/>
      <c r="N21" s="51" t="str">
        <f>IF(A21="","",'Technical - Automation'!Q21)</f>
        <v/>
      </c>
      <c r="O21" s="62"/>
      <c r="P21" s="63"/>
      <c r="Q21" s="64"/>
      <c r="R21" s="64"/>
      <c r="S21" s="65"/>
      <c r="T21" s="51" t="str">
        <f t="shared" ca="1" si="1"/>
        <v/>
      </c>
    </row>
    <row r="22" spans="1:20" s="19" customFormat="1">
      <c r="A22" s="51" t="str">
        <f>'Technical - Automation'!A22</f>
        <v/>
      </c>
      <c r="B22" s="51" t="str">
        <f>IF(A22="","",'Technical - Automation'!C22)</f>
        <v/>
      </c>
      <c r="C22" s="51" t="str">
        <f>IF(A22="","",'Technical - Automation'!D22)</f>
        <v/>
      </c>
      <c r="D22" s="51" t="str">
        <f>IF(A22="","",'Technical - Automation'!F22)</f>
        <v/>
      </c>
      <c r="E22" s="51" t="str">
        <f>IF(A22="","",'Technical - Automation'!E22)</f>
        <v/>
      </c>
      <c r="F22" s="51" t="str">
        <f>IF(A22="","",'Technical - Automation'!L22)</f>
        <v/>
      </c>
      <c r="G22" s="51" t="str">
        <f>IF(A22="","",'Technical - Automation'!N22)</f>
        <v/>
      </c>
      <c r="H22" s="61"/>
      <c r="I22" s="51" t="str">
        <f t="shared" si="0"/>
        <v/>
      </c>
      <c r="J22" s="51" t="str">
        <f>IF(A22="","",'Technical - Automation'!O22)</f>
        <v/>
      </c>
      <c r="K22" s="51" t="str">
        <f>IF(A22="","",'Technical - Automation'!P22)</f>
        <v/>
      </c>
      <c r="L22" s="51" t="str">
        <f>IF(A22="","",'Technical - Automation'!G22)</f>
        <v/>
      </c>
      <c r="M22" s="61"/>
      <c r="N22" s="51" t="str">
        <f>IF(A22="","",'Technical - Automation'!Q22)</f>
        <v/>
      </c>
      <c r="O22" s="62"/>
      <c r="P22" s="63"/>
      <c r="Q22" s="64"/>
      <c r="R22" s="64"/>
      <c r="S22" s="65"/>
      <c r="T22" s="51" t="str">
        <f t="shared" ca="1" si="1"/>
        <v/>
      </c>
    </row>
    <row r="23" spans="1:20" s="19" customFormat="1">
      <c r="A23" s="51" t="str">
        <f>'Technical - Automation'!A23</f>
        <v/>
      </c>
      <c r="B23" s="51" t="str">
        <f>IF(A23="","",'Technical - Automation'!C23)</f>
        <v/>
      </c>
      <c r="C23" s="51" t="str">
        <f>IF(A23="","",'Technical - Automation'!D23)</f>
        <v/>
      </c>
      <c r="D23" s="51" t="str">
        <f>IF(A23="","",'Technical - Automation'!F23)</f>
        <v/>
      </c>
      <c r="E23" s="51" t="str">
        <f>IF(A23="","",'Technical - Automation'!E23)</f>
        <v/>
      </c>
      <c r="F23" s="51" t="str">
        <f>IF(A23="","",'Technical - Automation'!L23)</f>
        <v/>
      </c>
      <c r="G23" s="51" t="str">
        <f>IF(A23="","",'Technical - Automation'!N23)</f>
        <v/>
      </c>
      <c r="H23" s="61"/>
      <c r="I23" s="51" t="str">
        <f t="shared" si="0"/>
        <v/>
      </c>
      <c r="J23" s="51" t="str">
        <f>IF(A23="","",'Technical - Automation'!O23)</f>
        <v/>
      </c>
      <c r="K23" s="51" t="str">
        <f>IF(A23="","",'Technical - Automation'!P23)</f>
        <v/>
      </c>
      <c r="L23" s="51" t="str">
        <f>IF(A23="","",'Technical - Automation'!G23)</f>
        <v/>
      </c>
      <c r="M23" s="61"/>
      <c r="N23" s="51" t="str">
        <f>IF(A23="","",'Technical - Automation'!Q23)</f>
        <v/>
      </c>
      <c r="O23" s="62"/>
      <c r="P23" s="63"/>
      <c r="Q23" s="64"/>
      <c r="R23" s="64"/>
      <c r="S23" s="65"/>
      <c r="T23" s="51" t="str">
        <f t="shared" ca="1" si="1"/>
        <v/>
      </c>
    </row>
    <row r="24" spans="1:20" s="19" customFormat="1">
      <c r="A24" s="51" t="str">
        <f>'Technical - Automation'!A24</f>
        <v/>
      </c>
      <c r="B24" s="51" t="str">
        <f>IF(A24="","",'Technical - Automation'!C24)</f>
        <v/>
      </c>
      <c r="C24" s="51" t="str">
        <f>IF(A24="","",'Technical - Automation'!D24)</f>
        <v/>
      </c>
      <c r="D24" s="51" t="str">
        <f>IF(A24="","",'Technical - Automation'!F24)</f>
        <v/>
      </c>
      <c r="E24" s="51" t="str">
        <f>IF(A24="","",'Technical - Automation'!E24)</f>
        <v/>
      </c>
      <c r="F24" s="51" t="str">
        <f>IF(A24="","",'Technical - Automation'!L24)</f>
        <v/>
      </c>
      <c r="G24" s="51" t="str">
        <f>IF(A24="","",'Technical - Automation'!N24)</f>
        <v/>
      </c>
      <c r="H24" s="61"/>
      <c r="I24" s="51" t="str">
        <f t="shared" si="0"/>
        <v/>
      </c>
      <c r="J24" s="51" t="str">
        <f>IF(A24="","",'Technical - Automation'!O24)</f>
        <v/>
      </c>
      <c r="K24" s="51" t="str">
        <f>IF(A24="","",'Technical - Automation'!P24)</f>
        <v/>
      </c>
      <c r="L24" s="51" t="str">
        <f>IF(A24="","",'Technical - Automation'!G24)</f>
        <v/>
      </c>
      <c r="M24" s="61"/>
      <c r="N24" s="51" t="str">
        <f>IF(A24="","",'Technical - Automation'!Q24)</f>
        <v/>
      </c>
      <c r="O24" s="62"/>
      <c r="P24" s="63"/>
      <c r="Q24" s="64"/>
      <c r="R24" s="64"/>
      <c r="S24" s="65"/>
      <c r="T24" s="51" t="str">
        <f t="shared" ca="1" si="1"/>
        <v/>
      </c>
    </row>
    <row r="25" spans="1:20" s="19" customFormat="1">
      <c r="A25" s="50" t="str">
        <f>'Technical - Automation'!A25</f>
        <v/>
      </c>
      <c r="B25" s="50" t="str">
        <f>IF(A25="","",'Technical - Automation'!C25)</f>
        <v/>
      </c>
      <c r="C25" s="50" t="str">
        <f>IF(A25="","",'Technical - Automation'!D25)</f>
        <v/>
      </c>
      <c r="D25" s="50" t="str">
        <f>IF(A25="","",'Technical - Automation'!F25)</f>
        <v/>
      </c>
      <c r="E25" s="50" t="str">
        <f>IF(A25="","",'Technical - Automation'!E25)</f>
        <v/>
      </c>
      <c r="F25" s="50" t="str">
        <f>IF(A25="","",'Technical - Automation'!L25)</f>
        <v/>
      </c>
      <c r="G25" s="50" t="str">
        <f>IF(A25="","",'Technical - Automation'!N25)</f>
        <v/>
      </c>
      <c r="H25" s="61"/>
      <c r="I25" s="50" t="str">
        <f t="shared" si="0"/>
        <v/>
      </c>
      <c r="J25" s="50" t="str">
        <f>IF(A25="","",'Technical - Automation'!O25)</f>
        <v/>
      </c>
      <c r="K25" s="50" t="str">
        <f>IF(A25="","",'Technical - Automation'!P25)</f>
        <v/>
      </c>
      <c r="L25" s="50" t="str">
        <f>IF(A25="","",'Technical - Automation'!G25)</f>
        <v/>
      </c>
      <c r="M25" s="61"/>
      <c r="N25" s="50" t="str">
        <f>IF(A25="","",'Technical - Automation'!Q25)</f>
        <v/>
      </c>
      <c r="O25" s="62"/>
      <c r="P25" s="63"/>
      <c r="Q25" s="64"/>
      <c r="R25" s="64"/>
      <c r="S25" s="65"/>
      <c r="T25" s="50" t="str">
        <f t="shared" ca="1" si="1"/>
        <v/>
      </c>
    </row>
    <row r="26" spans="1:20" s="19" customFormat="1">
      <c r="A26" s="51" t="str">
        <f>'Technical - Automation'!A26</f>
        <v/>
      </c>
      <c r="B26" s="51" t="str">
        <f>IF(A26="","",'Technical - Automation'!C26)</f>
        <v/>
      </c>
      <c r="C26" s="51" t="str">
        <f>IF(A26="","",'Technical - Automation'!D26)</f>
        <v/>
      </c>
      <c r="D26" s="51" t="str">
        <f>IF(A26="","",'Technical - Automation'!F26)</f>
        <v/>
      </c>
      <c r="E26" s="51" t="str">
        <f>IF(A26="","",'Technical - Automation'!E26)</f>
        <v/>
      </c>
      <c r="F26" s="51" t="str">
        <f>IF(A26="","",'Technical - Automation'!L26)</f>
        <v/>
      </c>
      <c r="G26" s="51" t="str">
        <f>IF(A26="","",'Technical - Automation'!N26)</f>
        <v/>
      </c>
      <c r="H26" s="61"/>
      <c r="I26" s="51" t="str">
        <f t="shared" si="0"/>
        <v/>
      </c>
      <c r="J26" s="51" t="str">
        <f>IF(A26="","",'Technical - Automation'!O26)</f>
        <v/>
      </c>
      <c r="K26" s="51" t="str">
        <f>IF(A26="","",'Technical - Automation'!P26)</f>
        <v/>
      </c>
      <c r="L26" s="51" t="str">
        <f>IF(A26="","",'Technical - Automation'!G26)</f>
        <v/>
      </c>
      <c r="M26" s="61"/>
      <c r="N26" s="51" t="str">
        <f>IF(A26="","",'Technical - Automation'!Q26)</f>
        <v/>
      </c>
      <c r="O26" s="62"/>
      <c r="P26" s="63"/>
      <c r="Q26" s="64"/>
      <c r="R26" s="64"/>
      <c r="S26" s="65"/>
      <c r="T26" s="51" t="str">
        <f t="shared" ca="1" si="1"/>
        <v/>
      </c>
    </row>
    <row r="27" spans="1:20" s="19" customFormat="1">
      <c r="A27" s="51" t="str">
        <f>'Technical - Automation'!A27</f>
        <v/>
      </c>
      <c r="B27" s="51" t="str">
        <f>IF(A27="","",'Technical - Automation'!C27)</f>
        <v/>
      </c>
      <c r="C27" s="51" t="str">
        <f>IF(A27="","",'Technical - Automation'!D27)</f>
        <v/>
      </c>
      <c r="D27" s="51" t="str">
        <f>IF(A27="","",'Technical - Automation'!F27)</f>
        <v/>
      </c>
      <c r="E27" s="51" t="str">
        <f>IF(A27="","",'Technical - Automation'!E27)</f>
        <v/>
      </c>
      <c r="F27" s="51" t="str">
        <f>IF(A27="","",'Technical - Automation'!L27)</f>
        <v/>
      </c>
      <c r="G27" s="51" t="str">
        <f>IF(A27="","",'Technical - Automation'!N27)</f>
        <v/>
      </c>
      <c r="H27" s="61"/>
      <c r="I27" s="51" t="str">
        <f t="shared" si="0"/>
        <v/>
      </c>
      <c r="J27" s="51" t="str">
        <f>IF(A27="","",'Technical - Automation'!O27)</f>
        <v/>
      </c>
      <c r="K27" s="51" t="str">
        <f>IF(A27="","",'Technical - Automation'!P27)</f>
        <v/>
      </c>
      <c r="L27" s="51" t="str">
        <f>IF(A27="","",'Technical - Automation'!G27)</f>
        <v/>
      </c>
      <c r="M27" s="61"/>
      <c r="N27" s="51" t="str">
        <f>IF(A27="","",'Technical - Automation'!Q27)</f>
        <v/>
      </c>
      <c r="O27" s="62"/>
      <c r="P27" s="63"/>
      <c r="Q27" s="64"/>
      <c r="R27" s="64"/>
      <c r="S27" s="65"/>
      <c r="T27" s="51" t="str">
        <f t="shared" ca="1" si="1"/>
        <v/>
      </c>
    </row>
    <row r="28" spans="1:20" s="19" customFormat="1">
      <c r="A28" s="51" t="str">
        <f>'Technical - Automation'!A28</f>
        <v/>
      </c>
      <c r="B28" s="51" t="str">
        <f>IF(A28="","",'Technical - Automation'!C28)</f>
        <v/>
      </c>
      <c r="C28" s="51" t="str">
        <f>IF(A28="","",'Technical - Automation'!D28)</f>
        <v/>
      </c>
      <c r="D28" s="51" t="str">
        <f>IF(A28="","",'Technical - Automation'!F28)</f>
        <v/>
      </c>
      <c r="E28" s="51" t="str">
        <f>IF(A28="","",'Technical - Automation'!E28)</f>
        <v/>
      </c>
      <c r="F28" s="51" t="str">
        <f>IF(A28="","",'Technical - Automation'!L28)</f>
        <v/>
      </c>
      <c r="G28" s="51" t="str">
        <f>IF(A28="","",'Technical - Automation'!N28)</f>
        <v/>
      </c>
      <c r="H28" s="61"/>
      <c r="I28" s="51" t="str">
        <f t="shared" si="0"/>
        <v/>
      </c>
      <c r="J28" s="51" t="str">
        <f>IF(A28="","",'Technical - Automation'!O28)</f>
        <v/>
      </c>
      <c r="K28" s="51" t="str">
        <f>IF(A28="","",'Technical - Automation'!P28)</f>
        <v/>
      </c>
      <c r="L28" s="51" t="str">
        <f>IF(A28="","",'Technical - Automation'!G28)</f>
        <v/>
      </c>
      <c r="M28" s="61"/>
      <c r="N28" s="51" t="str">
        <f>IF(A28="","",'Technical - Automation'!Q28)</f>
        <v/>
      </c>
      <c r="O28" s="62"/>
      <c r="P28" s="63"/>
      <c r="Q28" s="64"/>
      <c r="R28" s="64"/>
      <c r="S28" s="65"/>
      <c r="T28" s="51" t="str">
        <f t="shared" ca="1" si="1"/>
        <v/>
      </c>
    </row>
    <row r="29" spans="1:20" s="19" customFormat="1">
      <c r="A29" s="51" t="str">
        <f>'Technical - Automation'!A29</f>
        <v/>
      </c>
      <c r="B29" s="51" t="str">
        <f>IF(A29="","",'Technical - Automation'!C29)</f>
        <v/>
      </c>
      <c r="C29" s="51" t="str">
        <f>IF(A29="","",'Technical - Automation'!D29)</f>
        <v/>
      </c>
      <c r="D29" s="51" t="str">
        <f>IF(A29="","",'Technical - Automation'!F29)</f>
        <v/>
      </c>
      <c r="E29" s="51" t="str">
        <f>IF(A29="","",'Technical - Automation'!E29)</f>
        <v/>
      </c>
      <c r="F29" s="51" t="str">
        <f>IF(A29="","",'Technical - Automation'!L29)</f>
        <v/>
      </c>
      <c r="G29" s="51" t="str">
        <f>IF(A29="","",'Technical - Automation'!N29)</f>
        <v/>
      </c>
      <c r="H29" s="61"/>
      <c r="I29" s="51" t="str">
        <f t="shared" si="0"/>
        <v/>
      </c>
      <c r="J29" s="51" t="str">
        <f>IF(A29="","",'Technical - Automation'!O29)</f>
        <v/>
      </c>
      <c r="K29" s="51" t="str">
        <f>IF(A29="","",'Technical - Automation'!P29)</f>
        <v/>
      </c>
      <c r="L29" s="51" t="str">
        <f>IF(A29="","",'Technical - Automation'!G29)</f>
        <v/>
      </c>
      <c r="M29" s="61"/>
      <c r="N29" s="51" t="str">
        <f>IF(A29="","",'Technical - Automation'!Q29)</f>
        <v/>
      </c>
      <c r="O29" s="62"/>
      <c r="P29" s="63"/>
      <c r="Q29" s="64"/>
      <c r="R29" s="64"/>
      <c r="S29" s="65"/>
      <c r="T29" s="51" t="str">
        <f t="shared" ca="1" si="1"/>
        <v/>
      </c>
    </row>
    <row r="30" spans="1:20" s="19" customForma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</row>
    <row r="31" spans="1:20" s="19" customFormat="1" ht="228">
      <c r="A31" s="52" t="s">
        <v>100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</row>
    <row r="32" spans="1:20" s="19" customFormat="1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</row>
    <row r="33" spans="1:20" s="19" customFormat="1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</row>
  </sheetData>
  <conditionalFormatting sqref="Q5:Q29">
    <cfRule type="expression" dxfId="11" priority="1">
      <formula>$Q5="Complete"</formula>
    </cfRule>
    <cfRule type="expression" dxfId="10" priority="2">
      <formula>$Q5="In Progress"</formula>
    </cfRule>
    <cfRule type="expression" dxfId="9" priority="3">
      <formula>$Q5="Blocked"</formula>
    </cfRule>
    <cfRule type="expression" dxfId="8" priority="4">
      <formula>$Q5="On Hold"</formula>
    </cfRule>
  </conditionalFormatting>
  <conditionalFormatting sqref="T5:T29">
    <cfRule type="expression" dxfId="7" priority="5">
      <formula>$T5="Overdue"</formula>
    </cfRule>
    <cfRule type="expression" dxfId="6" priority="6">
      <formula>$T5="Complete"</formula>
    </cfRule>
  </conditionalFormatting>
  <dataValidations count="1">
    <dataValidation type="list" sqref="Q5:Q29" xr:uid="{00000000-0002-0000-0200-000000000000}">
      <formula1>"Not Started,In Progress,Complete,Blocked,On Hold"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0"/>
  <sheetViews>
    <sheetView workbookViewId="0">
      <selection activeCell="E15" sqref="E15"/>
    </sheetView>
  </sheetViews>
  <sheetFormatPr defaultRowHeight="14.25"/>
  <cols>
    <col min="1" max="1" width="24" customWidth="1"/>
    <col min="2" max="2" width="18" customWidth="1"/>
    <col min="3" max="3" width="34" customWidth="1"/>
    <col min="4" max="4" width="50" customWidth="1"/>
    <col min="5" max="6" width="12" customWidth="1"/>
    <col min="7" max="7" width="15" customWidth="1"/>
    <col min="8" max="8" width="18" customWidth="1"/>
    <col min="9" max="10" width="12" customWidth="1"/>
  </cols>
  <sheetData>
    <row r="1" spans="1:10" s="19" customFormat="1" ht="21.75">
      <c r="A1" s="53" t="s">
        <v>101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s="19" customFormat="1" ht="23.25" customHeight="1">
      <c r="A2" s="55" t="str">
        <f>"Context: "&amp;HOME!$B$13&amp;"  |  Subject: "&amp;IF(HOME!$B$5="","Not entered",HOME!$B$5)</f>
        <v>Context: Sport Organisation / Federation  |  Subject: Not entered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s="19" customFormat="1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s="19" customFormat="1">
      <c r="A4" s="20" t="s">
        <v>102</v>
      </c>
      <c r="B4" s="20" t="s">
        <v>103</v>
      </c>
      <c r="C4" s="17"/>
      <c r="D4" s="20" t="s">
        <v>104</v>
      </c>
      <c r="E4" s="20" t="s">
        <v>103</v>
      </c>
      <c r="F4" s="17"/>
      <c r="G4" s="17"/>
      <c r="H4" s="17"/>
      <c r="I4" s="17"/>
      <c r="J4" s="17"/>
    </row>
    <row r="5" spans="1:10" s="19" customFormat="1">
      <c r="A5" s="16" t="s">
        <v>1</v>
      </c>
      <c r="B5" s="27">
        <f>COUNTIF('Strategy Inputs'!$I$5:$I$9,"Yes")</f>
        <v>0</v>
      </c>
      <c r="C5" s="17"/>
      <c r="D5" s="16" t="s">
        <v>105</v>
      </c>
      <c r="E5" s="59" t="str">
        <f>IF(B6=0,"",B7/B6)</f>
        <v/>
      </c>
      <c r="F5" s="17"/>
      <c r="G5" s="17"/>
      <c r="H5" s="17"/>
      <c r="I5" s="17"/>
      <c r="J5" s="17"/>
    </row>
    <row r="6" spans="1:10" s="19" customFormat="1">
      <c r="A6" s="16" t="s">
        <v>3</v>
      </c>
      <c r="B6" s="27">
        <f>COUNT('Operational Plan'!$B$5:$B$29)</f>
        <v>0</v>
      </c>
      <c r="C6" s="17"/>
      <c r="D6" s="16" t="s">
        <v>106</v>
      </c>
      <c r="E6" s="60">
        <f>COUNTIF($H$14:$H$18,"Complete")</f>
        <v>0</v>
      </c>
      <c r="F6" s="17"/>
      <c r="G6" s="17"/>
      <c r="H6" s="17"/>
      <c r="I6" s="17"/>
      <c r="J6" s="17"/>
    </row>
    <row r="7" spans="1:10" s="19" customFormat="1">
      <c r="A7" s="16" t="s">
        <v>107</v>
      </c>
      <c r="B7" s="27">
        <f>COUNTIF('Operational Plan'!$Q$5:$Q$29,"Complete")</f>
        <v>0</v>
      </c>
      <c r="C7" s="17"/>
      <c r="D7" s="16" t="s">
        <v>108</v>
      </c>
      <c r="E7" s="60">
        <f>COUNTIF($H$14:$H$18,"Blocked")</f>
        <v>0</v>
      </c>
      <c r="F7" s="17"/>
      <c r="G7" s="17"/>
      <c r="H7" s="17"/>
      <c r="I7" s="17"/>
      <c r="J7" s="17"/>
    </row>
    <row r="8" spans="1:10" s="19" customFormat="1">
      <c r="A8" s="16" t="s">
        <v>109</v>
      </c>
      <c r="B8" s="27">
        <f>COUNTIF('Operational Plan'!$Q$5:$Q$29,"In Progress")</f>
        <v>0</v>
      </c>
      <c r="C8" s="17"/>
      <c r="D8" s="16" t="s">
        <v>110</v>
      </c>
      <c r="E8" s="60">
        <f>COUNTIF('Strategy Inputs'!$J$5:$J$9,"Proceed while resolving remaining gate(s)")+COUNTIF('Strategy Inputs'!$J$5:$J$9,"Gate status not supplied")+COUNTIF('Strategy Inputs'!$J$5:$J$9,"Resolve gate before full implementation")</f>
        <v>0</v>
      </c>
      <c r="F8" s="17"/>
      <c r="G8" s="17"/>
      <c r="H8" s="17"/>
      <c r="I8" s="17"/>
      <c r="J8" s="17"/>
    </row>
    <row r="9" spans="1:10" s="19" customFormat="1">
      <c r="A9" s="16" t="s">
        <v>111</v>
      </c>
      <c r="B9" s="27">
        <f>MAX(0,B6-B7-B8-B10-COUNTIF('Operational Plan'!$Q$5:$Q$29,"On Hold"))</f>
        <v>0</v>
      </c>
      <c r="C9" s="17"/>
      <c r="D9" s="16" t="s">
        <v>112</v>
      </c>
      <c r="E9" s="60">
        <f>COUNTA('Operational Plan'!$M$5:$M$29)</f>
        <v>0</v>
      </c>
      <c r="F9" s="17"/>
      <c r="G9" s="17"/>
      <c r="H9" s="17"/>
      <c r="I9" s="17"/>
      <c r="J9" s="17"/>
    </row>
    <row r="10" spans="1:10" s="19" customFormat="1">
      <c r="A10" s="16" t="s">
        <v>113</v>
      </c>
      <c r="B10" s="27">
        <f>COUNTIF('Operational Plan'!$Q$5:$Q$29,"Blocked")</f>
        <v>0</v>
      </c>
      <c r="C10" s="17"/>
      <c r="D10" s="16" t="s">
        <v>114</v>
      </c>
      <c r="E10" s="60">
        <f>COUNT('Operational Plan'!$P$5:$P$29)</f>
        <v>0</v>
      </c>
      <c r="F10" s="17"/>
      <c r="G10" s="17"/>
      <c r="H10" s="17"/>
      <c r="I10" s="17"/>
      <c r="J10" s="17"/>
    </row>
    <row r="11" spans="1:10" s="19" customFormat="1" ht="25.5">
      <c r="A11" s="16" t="s">
        <v>115</v>
      </c>
      <c r="B11" s="27">
        <f ca="1">COUNTIF('Operational Plan'!$T$5:$T$29,"Overdue")</f>
        <v>0</v>
      </c>
      <c r="C11" s="17"/>
      <c r="D11" s="16" t="s">
        <v>116</v>
      </c>
      <c r="E11" s="23" t="str">
        <f>IF(B5=0,"Load strategies",IF(B10&gt;0,"Attention required",IF(B7=B6,"Implementation complete",IF(B8&gt;0,"Implementation under way","Ready to commence"))))</f>
        <v>Load strategies</v>
      </c>
      <c r="F11" s="17"/>
      <c r="G11" s="17"/>
      <c r="H11" s="17"/>
      <c r="I11" s="17"/>
      <c r="J11" s="17"/>
    </row>
    <row r="12" spans="1:10" s="19" customFormat="1">
      <c r="A12" s="17"/>
      <c r="B12" s="17"/>
      <c r="C12" s="17"/>
      <c r="D12" s="17"/>
      <c r="E12" s="17"/>
      <c r="F12" s="17"/>
      <c r="G12" s="17"/>
      <c r="H12" s="17"/>
      <c r="I12" s="17"/>
      <c r="J12" s="17"/>
    </row>
    <row r="13" spans="1:10" s="19" customFormat="1" ht="25.5">
      <c r="A13" s="20" t="s">
        <v>117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19" customFormat="1">
      <c r="A14" s="16" t="s">
        <v>71</v>
      </c>
      <c r="B14" s="16" t="s">
        <v>72</v>
      </c>
      <c r="C14" s="16" t="s">
        <v>74</v>
      </c>
      <c r="D14" s="16" t="s">
        <v>73</v>
      </c>
      <c r="E14" s="16" t="s">
        <v>118</v>
      </c>
      <c r="F14" s="16" t="s">
        <v>107</v>
      </c>
      <c r="G14" s="16" t="s">
        <v>119</v>
      </c>
      <c r="H14" s="16" t="s">
        <v>96</v>
      </c>
      <c r="I14" s="16" t="s">
        <v>115</v>
      </c>
      <c r="J14" s="16" t="s">
        <v>113</v>
      </c>
    </row>
    <row r="15" spans="1:10" s="19" customFormat="1">
      <c r="A15" s="28">
        <v>1</v>
      </c>
      <c r="B15" s="17" t="str">
        <f>IF('Strategy Inputs'!I5&lt;&gt;"Yes","",'Strategy Inputs'!B5)</f>
        <v/>
      </c>
      <c r="C15" s="17" t="str">
        <f>IF('Strategy Inputs'!I5&lt;&gt;"Yes","",'Strategy Inputs'!D5)</f>
        <v/>
      </c>
      <c r="D15" s="17" t="str">
        <f>IF('Strategy Inputs'!I5&lt;&gt;"Yes","",'Strategy Inputs'!C5)</f>
        <v/>
      </c>
      <c r="E15" s="28">
        <f>COUNTIF('Operational Plan'!$B$5:$B$29,A15)</f>
        <v>0</v>
      </c>
      <c r="F15" s="28">
        <f>COUNTIFS('Operational Plan'!$B$5:$B$29,A15,'Operational Plan'!$Q$5:$Q$29,"Complete")</f>
        <v>0</v>
      </c>
      <c r="G15" s="58" t="str">
        <f>IF(E15=0,"",F15/E15)</f>
        <v/>
      </c>
      <c r="H15" s="17" t="str">
        <f>IF(E15=0,"",IF(J15&gt;0,"Blocked",IF(F15=E15,"Complete",IF(OR(F15&gt;0,COUNTIFS('Operational Plan'!$B$5:$B$29,A15,'Operational Plan'!$Q$5:$Q$29,"In Progress")&gt;0),"In Progress","Not Started"))))</f>
        <v/>
      </c>
      <c r="I15" s="17">
        <f>COUNTIFS('Operational Plan'!$B$5:$B$29,A15,'Operational Plan'!$T$5:$T$29,"Overdue")</f>
        <v>0</v>
      </c>
      <c r="J15" s="17">
        <f>COUNTIFS('Operational Plan'!$B$5:$B$29,A15,'Operational Plan'!$Q$5:$Q$29,"Blocked")</f>
        <v>0</v>
      </c>
    </row>
    <row r="16" spans="1:10" s="19" customFormat="1">
      <c r="A16" s="28">
        <v>2</v>
      </c>
      <c r="B16" s="17" t="str">
        <f>IF('Strategy Inputs'!I6&lt;&gt;"Yes","",'Strategy Inputs'!B6)</f>
        <v/>
      </c>
      <c r="C16" s="17" t="str">
        <f>IF('Strategy Inputs'!I6&lt;&gt;"Yes","",'Strategy Inputs'!D6)</f>
        <v/>
      </c>
      <c r="D16" s="17" t="str">
        <f>IF('Strategy Inputs'!I6&lt;&gt;"Yes","",'Strategy Inputs'!C6)</f>
        <v/>
      </c>
      <c r="E16" s="28">
        <f>COUNTIF('Operational Plan'!$B$5:$B$29,A16)</f>
        <v>0</v>
      </c>
      <c r="F16" s="28">
        <f>COUNTIFS('Operational Plan'!$B$5:$B$29,A16,'Operational Plan'!$Q$5:$Q$29,"Complete")</f>
        <v>0</v>
      </c>
      <c r="G16" s="58" t="str">
        <f>IF(E16=0,"",F16/E16)</f>
        <v/>
      </c>
      <c r="H16" s="17" t="str">
        <f>IF(E16=0,"",IF(J16&gt;0,"Blocked",IF(F16=E16,"Complete",IF(OR(F16&gt;0,COUNTIFS('Operational Plan'!$B$5:$B$29,A16,'Operational Plan'!$Q$5:$Q$29,"In Progress")&gt;0),"In Progress","Not Started"))))</f>
        <v/>
      </c>
      <c r="I16" s="17">
        <f>COUNTIFS('Operational Plan'!$B$5:$B$29,A16,'Operational Plan'!$T$5:$T$29,"Overdue")</f>
        <v>0</v>
      </c>
      <c r="J16" s="17">
        <f>COUNTIFS('Operational Plan'!$B$5:$B$29,A16,'Operational Plan'!$Q$5:$Q$29,"Blocked")</f>
        <v>0</v>
      </c>
    </row>
    <row r="17" spans="1:10" s="19" customFormat="1">
      <c r="A17" s="28">
        <v>3</v>
      </c>
      <c r="B17" s="17" t="str">
        <f>IF('Strategy Inputs'!I7&lt;&gt;"Yes","",'Strategy Inputs'!B7)</f>
        <v/>
      </c>
      <c r="C17" s="17" t="str">
        <f>IF('Strategy Inputs'!I7&lt;&gt;"Yes","",'Strategy Inputs'!D7)</f>
        <v/>
      </c>
      <c r="D17" s="17" t="str">
        <f>IF('Strategy Inputs'!I7&lt;&gt;"Yes","",'Strategy Inputs'!C7)</f>
        <v/>
      </c>
      <c r="E17" s="28">
        <f>COUNTIF('Operational Plan'!$B$5:$B$29,A17)</f>
        <v>0</v>
      </c>
      <c r="F17" s="28">
        <f>COUNTIFS('Operational Plan'!$B$5:$B$29,A17,'Operational Plan'!$Q$5:$Q$29,"Complete")</f>
        <v>0</v>
      </c>
      <c r="G17" s="58" t="str">
        <f>IF(E17=0,"",F17/E17)</f>
        <v/>
      </c>
      <c r="H17" s="17" t="str">
        <f>IF(E17=0,"",IF(J17&gt;0,"Blocked",IF(F17=E17,"Complete",IF(OR(F17&gt;0,COUNTIFS('Operational Plan'!$B$5:$B$29,A17,'Operational Plan'!$Q$5:$Q$29,"In Progress")&gt;0),"In Progress","Not Started"))))</f>
        <v/>
      </c>
      <c r="I17" s="17">
        <f>COUNTIFS('Operational Plan'!$B$5:$B$29,A17,'Operational Plan'!$T$5:$T$29,"Overdue")</f>
        <v>0</v>
      </c>
      <c r="J17" s="17">
        <f>COUNTIFS('Operational Plan'!$B$5:$B$29,A17,'Operational Plan'!$Q$5:$Q$29,"Blocked")</f>
        <v>0</v>
      </c>
    </row>
    <row r="18" spans="1:10" s="19" customFormat="1">
      <c r="A18" s="28">
        <v>4</v>
      </c>
      <c r="B18" s="17" t="str">
        <f>IF('Strategy Inputs'!I8&lt;&gt;"Yes","",'Strategy Inputs'!B8)</f>
        <v/>
      </c>
      <c r="C18" s="17" t="str">
        <f>IF('Strategy Inputs'!I8&lt;&gt;"Yes","",'Strategy Inputs'!D8)</f>
        <v/>
      </c>
      <c r="D18" s="17" t="str">
        <f>IF('Strategy Inputs'!I8&lt;&gt;"Yes","",'Strategy Inputs'!C8)</f>
        <v/>
      </c>
      <c r="E18" s="28">
        <f>COUNTIF('Operational Plan'!$B$5:$B$29,A18)</f>
        <v>0</v>
      </c>
      <c r="F18" s="28">
        <f>COUNTIFS('Operational Plan'!$B$5:$B$29,A18,'Operational Plan'!$Q$5:$Q$29,"Complete")</f>
        <v>0</v>
      </c>
      <c r="G18" s="58" t="str">
        <f>IF(E18=0,"",F18/E18)</f>
        <v/>
      </c>
      <c r="H18" s="17" t="str">
        <f>IF(E18=0,"",IF(J18&gt;0,"Blocked",IF(F18=E18,"Complete",IF(OR(F18&gt;0,COUNTIFS('Operational Plan'!$B$5:$B$29,A18,'Operational Plan'!$Q$5:$Q$29,"In Progress")&gt;0),"In Progress","Not Started"))))</f>
        <v/>
      </c>
      <c r="I18" s="17">
        <f>COUNTIFS('Operational Plan'!$B$5:$B$29,A18,'Operational Plan'!$T$5:$T$29,"Overdue")</f>
        <v>0</v>
      </c>
      <c r="J18" s="17">
        <f>COUNTIFS('Operational Plan'!$B$5:$B$29,A18,'Operational Plan'!$Q$5:$Q$29,"Blocked")</f>
        <v>0</v>
      </c>
    </row>
    <row r="19" spans="1:10" s="19" customFormat="1">
      <c r="A19" s="28">
        <v>5</v>
      </c>
      <c r="B19" s="17" t="str">
        <f>IF('Strategy Inputs'!I9&lt;&gt;"Yes","",'Strategy Inputs'!B9)</f>
        <v/>
      </c>
      <c r="C19" s="17" t="str">
        <f>IF('Strategy Inputs'!I9&lt;&gt;"Yes","",'Strategy Inputs'!D9)</f>
        <v/>
      </c>
      <c r="D19" s="17" t="str">
        <f>IF('Strategy Inputs'!I9&lt;&gt;"Yes","",'Strategy Inputs'!C9)</f>
        <v/>
      </c>
      <c r="E19" s="28">
        <f>COUNTIF('Operational Plan'!$B$5:$B$29,A19)</f>
        <v>0</v>
      </c>
      <c r="F19" s="28">
        <f>COUNTIFS('Operational Plan'!$B$5:$B$29,A19,'Operational Plan'!$Q$5:$Q$29,"Complete")</f>
        <v>0</v>
      </c>
      <c r="G19" s="58" t="str">
        <f>IF(E19=0,"",F19/E19)</f>
        <v/>
      </c>
      <c r="H19" s="17" t="str">
        <f>IF(E19=0,"",IF(J19&gt;0,"Blocked",IF(F19=E19,"Complete",IF(OR(F19&gt;0,COUNTIFS('Operational Plan'!$B$5:$B$29,A19,'Operational Plan'!$Q$5:$Q$29,"In Progress")&gt;0),"In Progress","Not Started"))))</f>
        <v/>
      </c>
      <c r="I19" s="17">
        <f>COUNTIFS('Operational Plan'!$B$5:$B$29,A19,'Operational Plan'!$T$5:$T$29,"Overdue")</f>
        <v>0</v>
      </c>
      <c r="J19" s="17">
        <f>COUNTIFS('Operational Plan'!$B$5:$B$29,A19,'Operational Plan'!$Q$5:$Q$29,"Blocked")</f>
        <v>0</v>
      </c>
    </row>
    <row r="20" spans="1:10" s="19" customFormat="1">
      <c r="A20" s="28"/>
      <c r="B20" s="17"/>
      <c r="C20" s="17"/>
      <c r="D20" s="17"/>
      <c r="E20" s="28"/>
      <c r="F20" s="28"/>
      <c r="G20" s="28"/>
      <c r="H20" s="17"/>
      <c r="I20" s="17"/>
      <c r="J20" s="17"/>
    </row>
    <row r="21" spans="1:10" s="19" customFormat="1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0" s="19" customFormat="1" ht="25.5">
      <c r="A22" s="23" t="s">
        <v>120</v>
      </c>
      <c r="B22" s="22"/>
      <c r="C22" s="22"/>
      <c r="D22" s="22"/>
      <c r="E22" s="22"/>
      <c r="F22" s="22"/>
      <c r="G22" s="22"/>
      <c r="H22" s="22"/>
      <c r="I22" s="22"/>
      <c r="J22" s="22"/>
    </row>
    <row r="23" spans="1:10" s="19" customFormat="1">
      <c r="A23" s="16" t="s">
        <v>121</v>
      </c>
      <c r="B23" s="16" t="s">
        <v>122</v>
      </c>
      <c r="C23" s="16" t="s">
        <v>123</v>
      </c>
      <c r="D23" s="17"/>
      <c r="E23" s="17"/>
      <c r="F23" s="17"/>
      <c r="G23" s="17"/>
      <c r="H23" s="17"/>
      <c r="I23" s="17"/>
      <c r="J23" s="17"/>
    </row>
    <row r="24" spans="1:10" s="19" customFormat="1" ht="25.5">
      <c r="A24" s="17" t="s">
        <v>124</v>
      </c>
      <c r="B24" s="28">
        <f>B10</f>
        <v>0</v>
      </c>
      <c r="C24" s="17" t="s">
        <v>125</v>
      </c>
      <c r="D24" s="17"/>
      <c r="E24" s="17"/>
      <c r="F24" s="17"/>
      <c r="G24" s="17"/>
      <c r="H24" s="17"/>
      <c r="I24" s="17"/>
      <c r="J24" s="17"/>
    </row>
    <row r="25" spans="1:10" s="19" customFormat="1" ht="25.5">
      <c r="A25" s="17" t="s">
        <v>126</v>
      </c>
      <c r="B25" s="28">
        <f ca="1">B11</f>
        <v>0</v>
      </c>
      <c r="C25" s="17" t="s">
        <v>127</v>
      </c>
      <c r="D25" s="17"/>
      <c r="E25" s="17"/>
      <c r="F25" s="17"/>
      <c r="G25" s="17"/>
      <c r="H25" s="17"/>
      <c r="I25" s="17"/>
      <c r="J25" s="17"/>
    </row>
    <row r="26" spans="1:10" s="19" customFormat="1" ht="25.5">
      <c r="A26" s="17" t="s">
        <v>128</v>
      </c>
      <c r="B26" s="28">
        <f>E8</f>
        <v>0</v>
      </c>
      <c r="C26" s="17" t="s">
        <v>129</v>
      </c>
      <c r="D26" s="17"/>
      <c r="E26" s="17"/>
      <c r="F26" s="17"/>
      <c r="G26" s="17"/>
      <c r="H26" s="17"/>
      <c r="I26" s="17"/>
      <c r="J26" s="17"/>
    </row>
    <row r="27" spans="1:10" s="19" customFormat="1" ht="25.5">
      <c r="A27" s="17" t="s">
        <v>130</v>
      </c>
      <c r="B27" s="28">
        <f>MAX(0,B6-E9)</f>
        <v>0</v>
      </c>
      <c r="C27" s="17" t="s">
        <v>131</v>
      </c>
      <c r="D27" s="17"/>
      <c r="E27" s="17"/>
      <c r="F27" s="17"/>
      <c r="G27" s="17"/>
      <c r="H27" s="17"/>
      <c r="I27" s="17"/>
      <c r="J27" s="17"/>
    </row>
    <row r="28" spans="1:10" s="19" customFormat="1" ht="25.5">
      <c r="A28" s="17" t="s">
        <v>132</v>
      </c>
      <c r="B28" s="28">
        <f>MAX(0,B6-E10)</f>
        <v>0</v>
      </c>
      <c r="C28" s="17" t="s">
        <v>133</v>
      </c>
      <c r="D28" s="17"/>
      <c r="E28" s="17"/>
      <c r="F28" s="17"/>
      <c r="G28" s="17"/>
      <c r="H28" s="17"/>
      <c r="I28" s="17"/>
      <c r="J28" s="17"/>
    </row>
    <row r="29" spans="1:10" s="19" customFormat="1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0">
      <c r="A30" s="5"/>
      <c r="B30" s="5"/>
      <c r="C30" s="5"/>
      <c r="D30" s="5"/>
      <c r="E30" s="5"/>
      <c r="F30" s="5"/>
      <c r="G30" s="5"/>
      <c r="H30" s="5"/>
      <c r="I30" s="5"/>
      <c r="J30" s="5"/>
    </row>
  </sheetData>
  <conditionalFormatting sqref="G15:G19">
    <cfRule type="dataBar" priority="1">
      <dataBar>
        <cfvo type="min"/>
        <cfvo type="max"/>
        <color rgb="FFA02B93"/>
      </dataBar>
    </cfRule>
    <cfRule type="dataBar" priority="5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{56ED07E9-E524-16E9-D8E4-D6D579D2915F}</x14:id>
        </ext>
      </extLst>
    </cfRule>
  </conditionalFormatting>
  <conditionalFormatting sqref="H15:H19">
    <cfRule type="expression" dxfId="5" priority="2">
      <formula>$H15="Complete"</formula>
    </cfRule>
    <cfRule type="expression" dxfId="4" priority="3">
      <formula>$H15="In Progress"</formula>
    </cfRule>
    <cfRule type="expression" dxfId="3" priority="4">
      <formula>$H15="Blocked"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6ED07E9-E524-16E9-D8E4-D6D579D2915F}">
            <x14:dataBar>
              <x14:cfvo type="min"/>
              <x14:cfvo type="max"/>
              <x14:negativeFillColor auto="1"/>
              <x14:axisColor auto="1"/>
            </x14:dataBar>
          </x14:cfRule>
          <xm:sqref>G15:G19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1"/>
  <sheetViews>
    <sheetView topLeftCell="A14" workbookViewId="0">
      <selection activeCell="A11" sqref="A11"/>
    </sheetView>
  </sheetViews>
  <sheetFormatPr defaultRowHeight="14.25"/>
  <cols>
    <col min="1" max="1" width="12.875" customWidth="1"/>
    <col min="2" max="2" width="13" customWidth="1"/>
    <col min="3" max="3" width="50" customWidth="1"/>
    <col min="4" max="4" width="28" customWidth="1"/>
    <col min="5" max="5" width="24" customWidth="1"/>
    <col min="6" max="6" width="22" customWidth="1"/>
    <col min="7" max="7" width="18" customWidth="1"/>
    <col min="8" max="8" width="16" customWidth="1"/>
    <col min="9" max="10" width="38" customWidth="1"/>
  </cols>
  <sheetData>
    <row r="1" spans="1:10" s="19" customFormat="1" ht="21.75">
      <c r="A1" s="53" t="s">
        <v>134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s="19" customFormat="1" ht="21" customHeight="1">
      <c r="A2" s="55" t="s">
        <v>135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s="19" customFormat="1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s="19" customFormat="1" ht="25.5">
      <c r="A4" s="16" t="s">
        <v>0</v>
      </c>
      <c r="B4" s="22" t="str">
        <f>IF(HOME!B5="","",HOME!B5)</f>
        <v/>
      </c>
      <c r="C4" s="17"/>
      <c r="D4" s="16" t="s">
        <v>5</v>
      </c>
      <c r="E4" s="66">
        <f>'Implementation Dashboard'!B7</f>
        <v>0</v>
      </c>
      <c r="F4" s="17"/>
      <c r="G4" s="17"/>
      <c r="H4" s="17"/>
      <c r="I4" s="17"/>
      <c r="J4" s="17"/>
    </row>
    <row r="5" spans="1:10" s="19" customFormat="1" ht="38.25">
      <c r="A5" s="16" t="s">
        <v>136</v>
      </c>
      <c r="B5" s="22" t="str">
        <f>HOME!B13</f>
        <v>Sport Organisation / Federation</v>
      </c>
      <c r="C5" s="17"/>
      <c r="D5" s="16" t="s">
        <v>7</v>
      </c>
      <c r="E5" s="66">
        <f>'Implementation Dashboard'!B10</f>
        <v>0</v>
      </c>
      <c r="F5" s="17"/>
      <c r="G5" s="17"/>
      <c r="H5" s="17"/>
      <c r="I5" s="17"/>
      <c r="J5" s="17"/>
    </row>
    <row r="6" spans="1:10" s="19" customFormat="1" ht="25.5">
      <c r="A6" s="16" t="s">
        <v>8</v>
      </c>
      <c r="B6" s="22" t="str">
        <f>IF(HOME!B9="","",HOME!B9)</f>
        <v/>
      </c>
      <c r="C6" s="17"/>
      <c r="D6" s="16" t="s">
        <v>9</v>
      </c>
      <c r="E6" s="66">
        <f ca="1">'Implementation Dashboard'!B11</f>
        <v>0</v>
      </c>
      <c r="F6" s="17"/>
      <c r="G6" s="17"/>
      <c r="H6" s="17"/>
      <c r="I6" s="17"/>
      <c r="J6" s="17"/>
    </row>
    <row r="7" spans="1:10" s="19" customFormat="1" ht="25.5">
      <c r="A7" s="16" t="s">
        <v>1</v>
      </c>
      <c r="B7" s="60">
        <f>'Implementation Dashboard'!B5</f>
        <v>0</v>
      </c>
      <c r="C7" s="17"/>
      <c r="D7" s="16" t="s">
        <v>110</v>
      </c>
      <c r="E7" s="66">
        <f>'Implementation Dashboard'!E8</f>
        <v>0</v>
      </c>
      <c r="F7" s="17"/>
      <c r="G7" s="17"/>
      <c r="H7" s="17"/>
      <c r="I7" s="17"/>
      <c r="J7" s="17"/>
    </row>
    <row r="8" spans="1:10" s="19" customFormat="1" ht="25.5">
      <c r="A8" s="16" t="s">
        <v>3</v>
      </c>
      <c r="B8" s="60">
        <f>'Implementation Dashboard'!B6</f>
        <v>0</v>
      </c>
      <c r="C8" s="17"/>
      <c r="D8" s="16" t="s">
        <v>11</v>
      </c>
      <c r="E8" s="18" t="str">
        <f>'Implementation Dashboard'!E11</f>
        <v>Load strategies</v>
      </c>
      <c r="F8" s="17"/>
      <c r="G8" s="17"/>
      <c r="H8" s="17"/>
      <c r="I8" s="17"/>
      <c r="J8" s="17"/>
    </row>
    <row r="9" spans="1:10" s="19" customFormat="1" ht="25.5">
      <c r="A9" s="16" t="s">
        <v>105</v>
      </c>
      <c r="B9" s="57" t="str">
        <f>IF('Implementation Dashboard'!E5="","",'Implementation Dashboard'!E5)</f>
        <v/>
      </c>
      <c r="C9" s="17"/>
      <c r="D9" s="16" t="s">
        <v>137</v>
      </c>
      <c r="E9" s="18" t="str">
        <f ca="1">IF(E5&gt;0,"Resolve blocked actions",IF(E6&gt;0,"Review overdue actions",IF(E7&gt;0,"Resolve planning gates",IF(B7=0,"Load adopted strategies","Maintain implementation review cycle"))))</f>
        <v>Load adopted strategies</v>
      </c>
      <c r="F9" s="17"/>
      <c r="G9" s="17"/>
      <c r="H9" s="17"/>
      <c r="I9" s="17"/>
      <c r="J9" s="17"/>
    </row>
    <row r="10" spans="1:10" s="19" customFormat="1">
      <c r="A10" s="17"/>
      <c r="B10" s="17"/>
      <c r="C10" s="17"/>
      <c r="D10" s="17"/>
      <c r="E10" s="17"/>
      <c r="F10" s="17"/>
      <c r="G10" s="17"/>
      <c r="H10" s="17"/>
      <c r="I10" s="17"/>
      <c r="J10" s="17"/>
    </row>
    <row r="11" spans="1:10" s="19" customFormat="1" ht="23.25" customHeight="1">
      <c r="A11" s="67" t="s">
        <v>138</v>
      </c>
      <c r="B11" s="21"/>
      <c r="C11" s="21"/>
      <c r="D11" s="21"/>
      <c r="E11" s="21"/>
      <c r="F11" s="21"/>
      <c r="G11" s="21"/>
      <c r="H11" s="21"/>
      <c r="I11" s="21"/>
      <c r="J11" s="21"/>
    </row>
    <row r="12" spans="1:10" s="19" customFormat="1" ht="20.25" customHeight="1">
      <c r="A12" s="16" t="s">
        <v>71</v>
      </c>
      <c r="B12" s="16" t="s">
        <v>72</v>
      </c>
      <c r="C12" s="16" t="s">
        <v>73</v>
      </c>
      <c r="D12" s="16" t="s">
        <v>139</v>
      </c>
      <c r="E12" s="16" t="s">
        <v>140</v>
      </c>
      <c r="F12" s="16" t="s">
        <v>141</v>
      </c>
      <c r="G12" s="16" t="s">
        <v>142</v>
      </c>
      <c r="H12" s="16" t="s">
        <v>96</v>
      </c>
      <c r="I12" s="16" t="s">
        <v>143</v>
      </c>
      <c r="J12" s="16" t="s">
        <v>144</v>
      </c>
    </row>
    <row r="13" spans="1:10" s="19" customFormat="1">
      <c r="A13" s="28">
        <v>1</v>
      </c>
      <c r="B13" s="17" t="str">
        <f>IF('Strategy Inputs'!I5&lt;&gt;"Yes","",'Strategy Inputs'!B5)</f>
        <v/>
      </c>
      <c r="C13" s="17" t="str">
        <f>IF('Strategy Inputs'!I5&lt;&gt;"Yes","",'Strategy Inputs'!C5)</f>
        <v/>
      </c>
      <c r="D13" s="17" t="str">
        <f>IF('Strategy Inputs'!I5&lt;&gt;"Yes","",'Strategy Inputs'!D5)</f>
        <v/>
      </c>
      <c r="E13" s="17" t="str">
        <f>IF(C13="","",IF('Operational Plan'!Q5&lt;&gt;"Complete",IF('Operational Plan'!M5&lt;&gt;"",'Operational Plan'!M5,'Strategy Inputs'!E5),IF('Operational Plan'!Q6&lt;&gt;"Complete",IF('Operational Plan'!M6&lt;&gt;"",'Operational Plan'!M6,'Strategy Inputs'!E5),IF('Operational Plan'!Q7&lt;&gt;"Complete",IF('Operational Plan'!M7&lt;&gt;"",'Operational Plan'!M7,'Strategy Inputs'!E5),IF('Operational Plan'!Q8&lt;&gt;"Complete",IF('Operational Plan'!M8&lt;&gt;"",'Operational Plan'!M8,'Strategy Inputs'!E5),IF('Operational Plan'!Q9&lt;&gt;"Complete",IF('Operational Plan'!M9&lt;&gt;"",'Operational Plan'!M9,'Strategy Inputs'!E5),'Strategy Inputs'!E5))))))</f>
        <v/>
      </c>
      <c r="F13" s="17" t="str">
        <f>IF(C13="","",'Strategy Inputs'!F5)</f>
        <v/>
      </c>
      <c r="G13" s="17" t="str">
        <f>IF(C13="","",'Strategy Inputs'!H5)</f>
        <v/>
      </c>
      <c r="H13" s="17" t="str">
        <f>IF(C13="","",'Implementation Dashboard'!H15)</f>
        <v/>
      </c>
      <c r="I13" s="17" t="str">
        <f>IF(C13="","",IF('Operational Plan'!Q5&lt;&gt;"Complete",'Operational Plan'!J5,IF('Operational Plan'!Q6&lt;&gt;"Complete",'Operational Plan'!J6,IF('Operational Plan'!Q7&lt;&gt;"Complete",'Operational Plan'!J7,IF('Operational Plan'!Q8&lt;&gt;"Complete",'Operational Plan'!J8,IF('Operational Plan'!Q9&lt;&gt;"Complete",'Operational Plan'!J9,"Implementation complete"))))))</f>
        <v/>
      </c>
      <c r="J13" s="17" t="str">
        <f>IF(C13="","",IF('Operational Plan'!Q5="Blocked",'Operational Plan'!S5,IF('Operational Plan'!Q6="Blocked",'Operational Plan'!S6,IF('Operational Plan'!Q7="Blocked",'Operational Plan'!S7,IF('Operational Plan'!Q8="Blocked",'Operational Plan'!S8,IF('Operational Plan'!Q9="Blocked",'Operational Plan'!S9,IF('Operational Plan'!S5&lt;&gt;"",'Operational Plan'!S5,IF('Operational Plan'!S6&lt;&gt;"",'Operational Plan'!S6,IF('Operational Plan'!S7&lt;&gt;"",'Operational Plan'!S7,IF('Operational Plan'!S8&lt;&gt;"",'Operational Plan'!S8,IF('Operational Plan'!S9&lt;&gt;"",'Operational Plan'!S9,'Strategy Inputs'!J5)))))))))))</f>
        <v/>
      </c>
    </row>
    <row r="14" spans="1:10" s="19" customFormat="1">
      <c r="A14" s="28">
        <v>2</v>
      </c>
      <c r="B14" s="17" t="str">
        <f>IF('Strategy Inputs'!I6&lt;&gt;"Yes","",'Strategy Inputs'!B6)</f>
        <v/>
      </c>
      <c r="C14" s="17" t="str">
        <f>IF('Strategy Inputs'!I6&lt;&gt;"Yes","",'Strategy Inputs'!C6)</f>
        <v/>
      </c>
      <c r="D14" s="17" t="str">
        <f>IF('Strategy Inputs'!I6&lt;&gt;"Yes","",'Strategy Inputs'!D6)</f>
        <v/>
      </c>
      <c r="E14" s="17" t="str">
        <f>IF(C14="","",IF('Operational Plan'!Q10&lt;&gt;"Complete",IF('Operational Plan'!M10&lt;&gt;"",'Operational Plan'!M10,'Strategy Inputs'!E6),IF('Operational Plan'!Q11&lt;&gt;"Complete",IF('Operational Plan'!M11&lt;&gt;"",'Operational Plan'!M11,'Strategy Inputs'!E6),IF('Operational Plan'!Q12&lt;&gt;"Complete",IF('Operational Plan'!M12&lt;&gt;"",'Operational Plan'!M12,'Strategy Inputs'!E6),IF('Operational Plan'!Q13&lt;&gt;"Complete",IF('Operational Plan'!M13&lt;&gt;"",'Operational Plan'!M13,'Strategy Inputs'!E6),IF('Operational Plan'!Q14&lt;&gt;"Complete",IF('Operational Plan'!M14&lt;&gt;"",'Operational Plan'!M14,'Strategy Inputs'!E6),'Strategy Inputs'!E6))))))</f>
        <v/>
      </c>
      <c r="F14" s="17" t="str">
        <f>IF(C14="","",'Strategy Inputs'!F6)</f>
        <v/>
      </c>
      <c r="G14" s="17" t="str">
        <f>IF(C14="","",'Strategy Inputs'!H6)</f>
        <v/>
      </c>
      <c r="H14" s="17" t="str">
        <f>IF(C14="","",'Implementation Dashboard'!H16)</f>
        <v/>
      </c>
      <c r="I14" s="17" t="str">
        <f>IF(C14="","",IF('Operational Plan'!Q10&lt;&gt;"Complete",'Operational Plan'!J10,IF('Operational Plan'!Q11&lt;&gt;"Complete",'Operational Plan'!J11,IF('Operational Plan'!Q12&lt;&gt;"Complete",'Operational Plan'!J12,IF('Operational Plan'!Q13&lt;&gt;"Complete",'Operational Plan'!J13,IF('Operational Plan'!Q14&lt;&gt;"Complete",'Operational Plan'!J14,"Implementation complete"))))))</f>
        <v/>
      </c>
      <c r="J14" s="17" t="str">
        <f>IF(C14="","",IF('Operational Plan'!Q10="Blocked",'Operational Plan'!S10,IF('Operational Plan'!Q11="Blocked",'Operational Plan'!S11,IF('Operational Plan'!Q12="Blocked",'Operational Plan'!S12,IF('Operational Plan'!Q13="Blocked",'Operational Plan'!S13,IF('Operational Plan'!Q14="Blocked",'Operational Plan'!S14,IF('Operational Plan'!S10&lt;&gt;"",'Operational Plan'!S10,IF('Operational Plan'!S11&lt;&gt;"",'Operational Plan'!S11,IF('Operational Plan'!S12&lt;&gt;"",'Operational Plan'!S12,IF('Operational Plan'!S13&lt;&gt;"",'Operational Plan'!S13,IF('Operational Plan'!S14&lt;&gt;"",'Operational Plan'!S14,'Strategy Inputs'!J6)))))))))))</f>
        <v/>
      </c>
    </row>
    <row r="15" spans="1:10" s="19" customFormat="1">
      <c r="A15" s="28">
        <v>3</v>
      </c>
      <c r="B15" s="17" t="str">
        <f>IF('Strategy Inputs'!I7&lt;&gt;"Yes","",'Strategy Inputs'!B7)</f>
        <v/>
      </c>
      <c r="C15" s="17" t="str">
        <f>IF('Strategy Inputs'!I7&lt;&gt;"Yes","",'Strategy Inputs'!C7)</f>
        <v/>
      </c>
      <c r="D15" s="17" t="str">
        <f>IF('Strategy Inputs'!I7&lt;&gt;"Yes","",'Strategy Inputs'!D7)</f>
        <v/>
      </c>
      <c r="E15" s="17" t="str">
        <f>IF(C15="","",IF('Operational Plan'!Q15&lt;&gt;"Complete",IF('Operational Plan'!M15&lt;&gt;"",'Operational Plan'!M15,'Strategy Inputs'!E7),IF('Operational Plan'!Q16&lt;&gt;"Complete",IF('Operational Plan'!M16&lt;&gt;"",'Operational Plan'!M16,'Strategy Inputs'!E7),IF('Operational Plan'!Q17&lt;&gt;"Complete",IF('Operational Plan'!M17&lt;&gt;"",'Operational Plan'!M17,'Strategy Inputs'!E7),IF('Operational Plan'!Q18&lt;&gt;"Complete",IF('Operational Plan'!M18&lt;&gt;"",'Operational Plan'!M18,'Strategy Inputs'!E7),IF('Operational Plan'!Q19&lt;&gt;"Complete",IF('Operational Plan'!M19&lt;&gt;"",'Operational Plan'!M19,'Strategy Inputs'!E7),'Strategy Inputs'!E7))))))</f>
        <v/>
      </c>
      <c r="F15" s="17" t="str">
        <f>IF(C15="","",'Strategy Inputs'!F7)</f>
        <v/>
      </c>
      <c r="G15" s="17" t="str">
        <f>IF(C15="","",'Strategy Inputs'!H7)</f>
        <v/>
      </c>
      <c r="H15" s="17" t="str">
        <f>IF(C15="","",'Implementation Dashboard'!H17)</f>
        <v/>
      </c>
      <c r="I15" s="17" t="str">
        <f>IF(C15="","",IF('Operational Plan'!Q15&lt;&gt;"Complete",'Operational Plan'!J15,IF('Operational Plan'!Q16&lt;&gt;"Complete",'Operational Plan'!J16,IF('Operational Plan'!Q17&lt;&gt;"Complete",'Operational Plan'!J17,IF('Operational Plan'!Q18&lt;&gt;"Complete",'Operational Plan'!J18,IF('Operational Plan'!Q19&lt;&gt;"Complete",'Operational Plan'!J19,"Implementation complete"))))))</f>
        <v/>
      </c>
      <c r="J15" s="17" t="str">
        <f>IF(C15="","",IF('Operational Plan'!Q15="Blocked",'Operational Plan'!S15,IF('Operational Plan'!Q16="Blocked",'Operational Plan'!S16,IF('Operational Plan'!Q17="Blocked",'Operational Plan'!S17,IF('Operational Plan'!Q18="Blocked",'Operational Plan'!S18,IF('Operational Plan'!Q19="Blocked",'Operational Plan'!S19,IF('Operational Plan'!S15&lt;&gt;"",'Operational Plan'!S15,IF('Operational Plan'!S16&lt;&gt;"",'Operational Plan'!S16,IF('Operational Plan'!S17&lt;&gt;"",'Operational Plan'!S17,IF('Operational Plan'!S18&lt;&gt;"",'Operational Plan'!S18,IF('Operational Plan'!S19&lt;&gt;"",'Operational Plan'!S19,'Strategy Inputs'!J7)))))))))))</f>
        <v/>
      </c>
    </row>
    <row r="16" spans="1:10" s="19" customFormat="1">
      <c r="A16" s="28">
        <v>4</v>
      </c>
      <c r="B16" s="17" t="str">
        <f>IF('Strategy Inputs'!I8&lt;&gt;"Yes","",'Strategy Inputs'!B8)</f>
        <v/>
      </c>
      <c r="C16" s="17" t="str">
        <f>IF('Strategy Inputs'!I8&lt;&gt;"Yes","",'Strategy Inputs'!C8)</f>
        <v/>
      </c>
      <c r="D16" s="17" t="str">
        <f>IF('Strategy Inputs'!I8&lt;&gt;"Yes","",'Strategy Inputs'!D8)</f>
        <v/>
      </c>
      <c r="E16" s="17" t="str">
        <f>IF(C16="","",IF('Operational Plan'!Q20&lt;&gt;"Complete",IF('Operational Plan'!M20&lt;&gt;"",'Operational Plan'!M20,'Strategy Inputs'!E8),IF('Operational Plan'!Q21&lt;&gt;"Complete",IF('Operational Plan'!M21&lt;&gt;"",'Operational Plan'!M21,'Strategy Inputs'!E8),IF('Operational Plan'!Q22&lt;&gt;"Complete",IF('Operational Plan'!M22&lt;&gt;"",'Operational Plan'!M22,'Strategy Inputs'!E8),IF('Operational Plan'!Q23&lt;&gt;"Complete",IF('Operational Plan'!M23&lt;&gt;"",'Operational Plan'!M23,'Strategy Inputs'!E8),IF('Operational Plan'!Q24&lt;&gt;"Complete",IF('Operational Plan'!M24&lt;&gt;"",'Operational Plan'!M24,'Strategy Inputs'!E8),'Strategy Inputs'!E8))))))</f>
        <v/>
      </c>
      <c r="F16" s="17" t="str">
        <f>IF(C16="","",'Strategy Inputs'!F8)</f>
        <v/>
      </c>
      <c r="G16" s="17" t="str">
        <f>IF(C16="","",'Strategy Inputs'!H8)</f>
        <v/>
      </c>
      <c r="H16" s="17" t="str">
        <f>IF(C16="","",'Implementation Dashboard'!H18)</f>
        <v/>
      </c>
      <c r="I16" s="17" t="str">
        <f>IF(C16="","",IF('Operational Plan'!Q20&lt;&gt;"Complete",'Operational Plan'!J20,IF('Operational Plan'!Q21&lt;&gt;"Complete",'Operational Plan'!J21,IF('Operational Plan'!Q22&lt;&gt;"Complete",'Operational Plan'!J22,IF('Operational Plan'!Q23&lt;&gt;"Complete",'Operational Plan'!J23,IF('Operational Plan'!Q24&lt;&gt;"Complete",'Operational Plan'!J24,"Implementation complete"))))))</f>
        <v/>
      </c>
      <c r="J16" s="17" t="str">
        <f>IF(C16="","",IF('Operational Plan'!Q20="Blocked",'Operational Plan'!S20,IF('Operational Plan'!Q21="Blocked",'Operational Plan'!S21,IF('Operational Plan'!Q22="Blocked",'Operational Plan'!S22,IF('Operational Plan'!Q23="Blocked",'Operational Plan'!S23,IF('Operational Plan'!Q24="Blocked",'Operational Plan'!S24,IF('Operational Plan'!S20&lt;&gt;"",'Operational Plan'!S20,IF('Operational Plan'!S21&lt;&gt;"",'Operational Plan'!S21,IF('Operational Plan'!S22&lt;&gt;"",'Operational Plan'!S22,IF('Operational Plan'!S23&lt;&gt;"",'Operational Plan'!S23,IF('Operational Plan'!S24&lt;&gt;"",'Operational Plan'!S24,'Strategy Inputs'!J8)))))))))))</f>
        <v/>
      </c>
    </row>
    <row r="17" spans="1:10" s="19" customFormat="1">
      <c r="A17" s="28">
        <v>5</v>
      </c>
      <c r="B17" s="17" t="str">
        <f>IF('Strategy Inputs'!I9&lt;&gt;"Yes","",'Strategy Inputs'!B9)</f>
        <v/>
      </c>
      <c r="C17" s="17" t="str">
        <f>IF('Strategy Inputs'!I9&lt;&gt;"Yes","",'Strategy Inputs'!C9)</f>
        <v/>
      </c>
      <c r="D17" s="17" t="str">
        <f>IF('Strategy Inputs'!I9&lt;&gt;"Yes","",'Strategy Inputs'!D9)</f>
        <v/>
      </c>
      <c r="E17" s="17" t="str">
        <f>IF(C17="","",IF('Operational Plan'!Q25&lt;&gt;"Complete",IF('Operational Plan'!M25&lt;&gt;"",'Operational Plan'!M25,'Strategy Inputs'!E9),IF('Operational Plan'!Q26&lt;&gt;"Complete",IF('Operational Plan'!M26&lt;&gt;"",'Operational Plan'!M26,'Strategy Inputs'!E9),IF('Operational Plan'!Q27&lt;&gt;"Complete",IF('Operational Plan'!M27&lt;&gt;"",'Operational Plan'!M27,'Strategy Inputs'!E9),IF('Operational Plan'!Q28&lt;&gt;"Complete",IF('Operational Plan'!M28&lt;&gt;"",'Operational Plan'!M28,'Strategy Inputs'!E9),IF('Operational Plan'!Q29&lt;&gt;"Complete",IF('Operational Plan'!M29&lt;&gt;"",'Operational Plan'!M29,'Strategy Inputs'!E9),'Strategy Inputs'!E9))))))</f>
        <v/>
      </c>
      <c r="F17" s="17" t="str">
        <f>IF(C17="","",'Strategy Inputs'!F9)</f>
        <v/>
      </c>
      <c r="G17" s="17" t="str">
        <f>IF(C17="","",'Strategy Inputs'!H9)</f>
        <v/>
      </c>
      <c r="H17" s="17" t="str">
        <f>IF(C17="","",'Implementation Dashboard'!H19)</f>
        <v/>
      </c>
      <c r="I17" s="17" t="str">
        <f>IF(C17="","",IF('Operational Plan'!Q25&lt;&gt;"Complete",'Operational Plan'!J25,IF('Operational Plan'!Q26&lt;&gt;"Complete",'Operational Plan'!J26,IF('Operational Plan'!Q27&lt;&gt;"Complete",'Operational Plan'!J27,IF('Operational Plan'!Q28&lt;&gt;"Complete",'Operational Plan'!J28,IF('Operational Plan'!Q29&lt;&gt;"Complete",'Operational Plan'!J29,"Implementation complete"))))))</f>
        <v/>
      </c>
      <c r="J17" s="17" t="str">
        <f>IF(C17="","",IF('Operational Plan'!Q25="Blocked",'Operational Plan'!S25,IF('Operational Plan'!Q26="Blocked",'Operational Plan'!S26,IF('Operational Plan'!Q27="Blocked",'Operational Plan'!S27,IF('Operational Plan'!Q28="Blocked",'Operational Plan'!S28,IF('Operational Plan'!Q29="Blocked",'Operational Plan'!S29,IF('Operational Plan'!S25&lt;&gt;"",'Operational Plan'!S25,IF('Operational Plan'!S26&lt;&gt;"",'Operational Plan'!S26,IF('Operational Plan'!S27&lt;&gt;"",'Operational Plan'!S27,IF('Operational Plan'!S28&lt;&gt;"",'Operational Plan'!S28,IF('Operational Plan'!S29&lt;&gt;"",'Operational Plan'!S29,'Strategy Inputs'!J9)))))))))))</f>
        <v/>
      </c>
    </row>
    <row r="18" spans="1:10" s="19" customFormat="1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s="19" customFormat="1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s="19" customFormat="1" ht="22.5" customHeight="1">
      <c r="A20" s="33" t="s">
        <v>145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 s="19" customFormat="1">
      <c r="A21" s="28" t="s">
        <v>25</v>
      </c>
      <c r="B21" s="30" t="s">
        <v>146</v>
      </c>
      <c r="C21" s="17"/>
      <c r="D21" s="17"/>
      <c r="E21" s="17"/>
      <c r="F21" s="17"/>
      <c r="G21" s="17"/>
      <c r="H21" s="17"/>
      <c r="I21" s="17"/>
      <c r="J21" s="17"/>
    </row>
    <row r="22" spans="1:10" s="19" customFormat="1">
      <c r="A22" s="28" t="s">
        <v>28</v>
      </c>
      <c r="B22" s="30" t="s">
        <v>147</v>
      </c>
      <c r="C22" s="17"/>
      <c r="D22" s="17"/>
      <c r="E22" s="17"/>
      <c r="F22" s="17"/>
      <c r="G22" s="17"/>
      <c r="H22" s="17"/>
      <c r="I22" s="17"/>
      <c r="J22" s="17"/>
    </row>
    <row r="23" spans="1:10" s="19" customFormat="1">
      <c r="A23" s="28" t="s">
        <v>31</v>
      </c>
      <c r="B23" s="30" t="s">
        <v>148</v>
      </c>
      <c r="C23" s="17"/>
      <c r="D23" s="17"/>
      <c r="E23" s="17"/>
      <c r="F23" s="17"/>
      <c r="G23" s="17"/>
      <c r="H23" s="17"/>
      <c r="I23" s="17"/>
      <c r="J23" s="17"/>
    </row>
    <row r="24" spans="1:10" s="19" customFormat="1">
      <c r="A24" s="28" t="s">
        <v>34</v>
      </c>
      <c r="B24" s="30" t="s">
        <v>149</v>
      </c>
      <c r="C24" s="17"/>
      <c r="D24" s="17"/>
      <c r="E24" s="17"/>
      <c r="F24" s="17"/>
      <c r="G24" s="17"/>
      <c r="H24" s="17"/>
      <c r="I24" s="17"/>
      <c r="J24" s="17"/>
    </row>
    <row r="25" spans="1:10" s="19" customFormat="1">
      <c r="A25" s="28" t="s">
        <v>37</v>
      </c>
      <c r="B25" s="30" t="s">
        <v>150</v>
      </c>
      <c r="C25" s="17"/>
      <c r="D25" s="17"/>
      <c r="E25" s="17"/>
      <c r="F25" s="17"/>
      <c r="G25" s="17"/>
      <c r="H25" s="17"/>
      <c r="I25" s="17"/>
      <c r="J25" s="17"/>
    </row>
    <row r="26" spans="1:10" s="19" customFormat="1">
      <c r="A26" s="17"/>
      <c r="B26" s="17"/>
      <c r="C26" s="17"/>
      <c r="D26" s="17"/>
      <c r="E26" s="17"/>
      <c r="F26" s="17"/>
      <c r="G26" s="17"/>
      <c r="H26" s="17"/>
      <c r="I26" s="17"/>
      <c r="J26" s="17"/>
    </row>
    <row r="27" spans="1:10" s="19" customFormat="1">
      <c r="A27" s="36" t="s">
        <v>151</v>
      </c>
      <c r="B27" s="25"/>
      <c r="C27" s="25"/>
      <c r="D27" s="25"/>
      <c r="E27" s="25"/>
      <c r="F27" s="25"/>
      <c r="G27" s="25"/>
      <c r="H27" s="25"/>
      <c r="I27" s="25"/>
      <c r="J27" s="25"/>
    </row>
    <row r="28" spans="1:10" s="19" customFormat="1">
      <c r="A28" s="25"/>
      <c r="B28" s="25"/>
      <c r="C28" s="25"/>
      <c r="D28" s="25"/>
      <c r="E28" s="25"/>
      <c r="F28" s="25"/>
      <c r="G28" s="25"/>
      <c r="H28" s="25"/>
      <c r="I28" s="25"/>
      <c r="J28" s="25"/>
    </row>
    <row r="29" spans="1:10" s="19" customFormat="1">
      <c r="A29" s="25"/>
      <c r="B29" s="25"/>
      <c r="C29" s="25"/>
      <c r="D29" s="25"/>
      <c r="E29" s="25"/>
      <c r="F29" s="25"/>
      <c r="G29" s="25"/>
      <c r="H29" s="25"/>
      <c r="I29" s="25"/>
      <c r="J29" s="25"/>
    </row>
    <row r="30" spans="1:10" s="19" customFormat="1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 s="19" customFormat="1"/>
  </sheetData>
  <conditionalFormatting sqref="H13:H17">
    <cfRule type="expression" dxfId="2" priority="1">
      <formula>$H13="Complete"</formula>
    </cfRule>
    <cfRule type="expression" dxfId="1" priority="2">
      <formula>$H13="In Progress"</formula>
    </cfRule>
    <cfRule type="expression" dxfId="0" priority="3">
      <formula>$H13="Blocked"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0"/>
  <sheetViews>
    <sheetView workbookViewId="0"/>
  </sheetViews>
  <sheetFormatPr defaultRowHeight="14.25"/>
  <cols>
    <col min="1" max="2" width="38" customWidth="1"/>
    <col min="3" max="3" width="9" customWidth="1"/>
    <col min="4" max="4" width="24" customWidth="1"/>
    <col min="5" max="5" width="62" customWidth="1"/>
    <col min="6" max="7" width="42" customWidth="1"/>
    <col min="8" max="8" width="26" customWidth="1"/>
    <col min="10" max="10" width="38" customWidth="1"/>
    <col min="11" max="11" width="12" customWidth="1"/>
  </cols>
  <sheetData>
    <row r="1" spans="1:11" ht="54">
      <c r="A1" s="1" t="s">
        <v>152</v>
      </c>
      <c r="B1" s="2"/>
      <c r="C1" s="2"/>
      <c r="D1" s="2"/>
      <c r="E1" s="2"/>
      <c r="F1" s="2"/>
      <c r="G1" s="2"/>
      <c r="H1" s="2"/>
    </row>
    <row r="2" spans="1:11" ht="36">
      <c r="A2" s="3" t="s">
        <v>153</v>
      </c>
      <c r="B2" s="3"/>
      <c r="C2" s="3"/>
      <c r="D2" s="3"/>
      <c r="E2" s="3"/>
      <c r="F2" s="3"/>
      <c r="G2" s="3"/>
      <c r="H2" s="3"/>
    </row>
    <row r="3" spans="1:11">
      <c r="A3" s="3"/>
      <c r="B3" s="3"/>
      <c r="C3" s="3"/>
      <c r="D3" s="3"/>
      <c r="E3" s="3"/>
      <c r="F3" s="3"/>
      <c r="G3" s="3"/>
      <c r="H3" s="3"/>
    </row>
    <row r="4" spans="1:11" ht="15">
      <c r="A4" s="4" t="s">
        <v>154</v>
      </c>
      <c r="B4" s="4" t="s">
        <v>136</v>
      </c>
      <c r="C4" s="4" t="s">
        <v>85</v>
      </c>
      <c r="D4" s="4" t="s">
        <v>155</v>
      </c>
      <c r="E4" s="4" t="s">
        <v>156</v>
      </c>
      <c r="F4" s="4" t="s">
        <v>157</v>
      </c>
      <c r="G4" s="4" t="s">
        <v>158</v>
      </c>
      <c r="H4" s="4" t="s">
        <v>93</v>
      </c>
      <c r="J4" s="11" t="s">
        <v>136</v>
      </c>
      <c r="K4" s="11" t="s">
        <v>159</v>
      </c>
    </row>
    <row r="5" spans="1:11" ht="24">
      <c r="A5" s="3" t="s">
        <v>160</v>
      </c>
      <c r="B5" s="3" t="s">
        <v>14</v>
      </c>
      <c r="C5" s="3">
        <v>1</v>
      </c>
      <c r="D5" s="3" t="s">
        <v>161</v>
      </c>
      <c r="E5" s="3" t="s">
        <v>162</v>
      </c>
      <c r="F5" s="3" t="s">
        <v>163</v>
      </c>
      <c r="G5" s="3" t="s">
        <v>164</v>
      </c>
      <c r="H5" s="3" t="s">
        <v>165</v>
      </c>
      <c r="J5" t="s">
        <v>14</v>
      </c>
      <c r="K5">
        <v>1</v>
      </c>
    </row>
    <row r="6" spans="1:11" ht="24">
      <c r="A6" s="3" t="s">
        <v>166</v>
      </c>
      <c r="B6" s="3" t="s">
        <v>14</v>
      </c>
      <c r="C6" s="3">
        <v>2</v>
      </c>
      <c r="D6" s="3" t="s">
        <v>167</v>
      </c>
      <c r="E6" s="3" t="s">
        <v>168</v>
      </c>
      <c r="F6" s="3" t="s">
        <v>169</v>
      </c>
      <c r="G6" s="3" t="s">
        <v>170</v>
      </c>
      <c r="H6" s="3" t="s">
        <v>171</v>
      </c>
      <c r="J6" t="s">
        <v>172</v>
      </c>
      <c r="K6">
        <v>6</v>
      </c>
    </row>
    <row r="7" spans="1:11" ht="24">
      <c r="A7" s="3" t="s">
        <v>173</v>
      </c>
      <c r="B7" s="3" t="s">
        <v>14</v>
      </c>
      <c r="C7" s="3">
        <v>3</v>
      </c>
      <c r="D7" s="3" t="s">
        <v>174</v>
      </c>
      <c r="E7" s="3" t="s">
        <v>175</v>
      </c>
      <c r="F7" s="3" t="s">
        <v>176</v>
      </c>
      <c r="G7" s="3" t="s">
        <v>177</v>
      </c>
      <c r="H7" s="3" t="s">
        <v>178</v>
      </c>
      <c r="J7" t="s">
        <v>179</v>
      </c>
      <c r="K7">
        <v>11</v>
      </c>
    </row>
    <row r="8" spans="1:11" ht="24">
      <c r="A8" s="3" t="s">
        <v>180</v>
      </c>
      <c r="B8" s="3" t="s">
        <v>14</v>
      </c>
      <c r="C8" s="3">
        <v>4</v>
      </c>
      <c r="D8" s="3" t="s">
        <v>181</v>
      </c>
      <c r="E8" s="3" t="s">
        <v>182</v>
      </c>
      <c r="F8" s="3" t="s">
        <v>183</v>
      </c>
      <c r="G8" s="3" t="s">
        <v>184</v>
      </c>
      <c r="H8" s="3" t="s">
        <v>185</v>
      </c>
      <c r="J8" t="s">
        <v>186</v>
      </c>
      <c r="K8">
        <v>16</v>
      </c>
    </row>
    <row r="9" spans="1:11" ht="24">
      <c r="A9" s="3" t="s">
        <v>187</v>
      </c>
      <c r="B9" s="3" t="s">
        <v>14</v>
      </c>
      <c r="C9" s="3">
        <v>5</v>
      </c>
      <c r="D9" s="3" t="s">
        <v>188</v>
      </c>
      <c r="E9" s="3" t="s">
        <v>189</v>
      </c>
      <c r="F9" s="3" t="s">
        <v>190</v>
      </c>
      <c r="G9" s="3" t="s">
        <v>191</v>
      </c>
      <c r="H9" s="3" t="s">
        <v>192</v>
      </c>
      <c r="J9" t="s">
        <v>193</v>
      </c>
      <c r="K9">
        <v>21</v>
      </c>
    </row>
    <row r="10" spans="1:11" ht="24">
      <c r="A10" s="3" t="s">
        <v>194</v>
      </c>
      <c r="B10" s="3" t="s">
        <v>172</v>
      </c>
      <c r="C10" s="3">
        <v>1</v>
      </c>
      <c r="D10" s="3" t="s">
        <v>161</v>
      </c>
      <c r="E10" s="3" t="s">
        <v>195</v>
      </c>
      <c r="F10" s="3" t="s">
        <v>196</v>
      </c>
      <c r="G10" s="3" t="s">
        <v>197</v>
      </c>
      <c r="H10" s="3" t="s">
        <v>165</v>
      </c>
      <c r="J10" t="s">
        <v>198</v>
      </c>
      <c r="K10">
        <v>26</v>
      </c>
    </row>
    <row r="11" spans="1:11" ht="24">
      <c r="A11" s="3" t="s">
        <v>199</v>
      </c>
      <c r="B11" s="3" t="s">
        <v>172</v>
      </c>
      <c r="C11" s="3">
        <v>2</v>
      </c>
      <c r="D11" s="3" t="s">
        <v>167</v>
      </c>
      <c r="E11" s="3" t="s">
        <v>200</v>
      </c>
      <c r="F11" s="3" t="s">
        <v>201</v>
      </c>
      <c r="G11" s="3" t="s">
        <v>202</v>
      </c>
      <c r="H11" s="3" t="s">
        <v>171</v>
      </c>
      <c r="J11" t="s">
        <v>203</v>
      </c>
      <c r="K11">
        <v>31</v>
      </c>
    </row>
    <row r="12" spans="1:11" ht="24">
      <c r="A12" s="3" t="s">
        <v>204</v>
      </c>
      <c r="B12" s="3" t="s">
        <v>172</v>
      </c>
      <c r="C12" s="3">
        <v>3</v>
      </c>
      <c r="D12" s="3" t="s">
        <v>174</v>
      </c>
      <c r="E12" s="3" t="s">
        <v>205</v>
      </c>
      <c r="F12" s="3" t="s">
        <v>206</v>
      </c>
      <c r="G12" s="3" t="s">
        <v>207</v>
      </c>
      <c r="H12" s="3" t="s">
        <v>178</v>
      </c>
    </row>
    <row r="13" spans="1:11" ht="24">
      <c r="A13" s="3" t="s">
        <v>208</v>
      </c>
      <c r="B13" s="3" t="s">
        <v>172</v>
      </c>
      <c r="C13" s="3">
        <v>4</v>
      </c>
      <c r="D13" s="3" t="s">
        <v>181</v>
      </c>
      <c r="E13" s="3" t="s">
        <v>209</v>
      </c>
      <c r="F13" s="3" t="s">
        <v>210</v>
      </c>
      <c r="G13" s="3" t="s">
        <v>211</v>
      </c>
      <c r="H13" s="3" t="s">
        <v>185</v>
      </c>
    </row>
    <row r="14" spans="1:11" ht="24">
      <c r="A14" s="3" t="s">
        <v>212</v>
      </c>
      <c r="B14" s="3" t="s">
        <v>172</v>
      </c>
      <c r="C14" s="3">
        <v>5</v>
      </c>
      <c r="D14" s="3" t="s">
        <v>188</v>
      </c>
      <c r="E14" s="3" t="s">
        <v>213</v>
      </c>
      <c r="F14" s="3" t="s">
        <v>214</v>
      </c>
      <c r="G14" s="3" t="s">
        <v>215</v>
      </c>
      <c r="H14" s="3" t="s">
        <v>192</v>
      </c>
    </row>
    <row r="15" spans="1:11" ht="24">
      <c r="A15" s="3" t="s">
        <v>216</v>
      </c>
      <c r="B15" s="3" t="s">
        <v>179</v>
      </c>
      <c r="C15" s="3">
        <v>1</v>
      </c>
      <c r="D15" s="3" t="s">
        <v>161</v>
      </c>
      <c r="E15" s="3" t="s">
        <v>217</v>
      </c>
      <c r="F15" s="3" t="s">
        <v>218</v>
      </c>
      <c r="G15" s="3" t="s">
        <v>219</v>
      </c>
      <c r="H15" s="3" t="s">
        <v>165</v>
      </c>
    </row>
    <row r="16" spans="1:11" ht="24">
      <c r="A16" s="3" t="s">
        <v>220</v>
      </c>
      <c r="B16" s="3" t="s">
        <v>179</v>
      </c>
      <c r="C16" s="3">
        <v>2</v>
      </c>
      <c r="D16" s="3" t="s">
        <v>167</v>
      </c>
      <c r="E16" s="3" t="s">
        <v>221</v>
      </c>
      <c r="F16" s="3" t="s">
        <v>222</v>
      </c>
      <c r="G16" s="3" t="s">
        <v>223</v>
      </c>
      <c r="H16" s="3" t="s">
        <v>171</v>
      </c>
    </row>
    <row r="17" spans="1:8" ht="24">
      <c r="A17" s="3" t="s">
        <v>224</v>
      </c>
      <c r="B17" s="3" t="s">
        <v>179</v>
      </c>
      <c r="C17" s="3">
        <v>3</v>
      </c>
      <c r="D17" s="3" t="s">
        <v>174</v>
      </c>
      <c r="E17" s="3" t="s">
        <v>225</v>
      </c>
      <c r="F17" s="3" t="s">
        <v>226</v>
      </c>
      <c r="G17" s="3" t="s">
        <v>227</v>
      </c>
      <c r="H17" s="3" t="s">
        <v>178</v>
      </c>
    </row>
    <row r="18" spans="1:8" ht="24">
      <c r="A18" s="3" t="s">
        <v>228</v>
      </c>
      <c r="B18" s="3" t="s">
        <v>179</v>
      </c>
      <c r="C18" s="3">
        <v>4</v>
      </c>
      <c r="D18" s="3" t="s">
        <v>181</v>
      </c>
      <c r="E18" s="3" t="s">
        <v>229</v>
      </c>
      <c r="F18" s="3" t="s">
        <v>230</v>
      </c>
      <c r="G18" s="3" t="s">
        <v>231</v>
      </c>
      <c r="H18" s="3" t="s">
        <v>185</v>
      </c>
    </row>
    <row r="19" spans="1:8" ht="24">
      <c r="A19" s="3" t="s">
        <v>232</v>
      </c>
      <c r="B19" s="3" t="s">
        <v>179</v>
      </c>
      <c r="C19" s="3">
        <v>5</v>
      </c>
      <c r="D19" s="3" t="s">
        <v>188</v>
      </c>
      <c r="E19" s="3" t="s">
        <v>233</v>
      </c>
      <c r="F19" s="3" t="s">
        <v>234</v>
      </c>
      <c r="G19" s="3" t="s">
        <v>235</v>
      </c>
      <c r="H19" s="3" t="s">
        <v>192</v>
      </c>
    </row>
    <row r="20" spans="1:8" ht="24">
      <c r="A20" s="3" t="s">
        <v>236</v>
      </c>
      <c r="B20" s="3" t="s">
        <v>186</v>
      </c>
      <c r="C20" s="3">
        <v>1</v>
      </c>
      <c r="D20" s="3" t="s">
        <v>161</v>
      </c>
      <c r="E20" s="3" t="s">
        <v>237</v>
      </c>
      <c r="F20" s="3" t="s">
        <v>238</v>
      </c>
      <c r="G20" s="3" t="s">
        <v>239</v>
      </c>
      <c r="H20" s="3" t="s">
        <v>165</v>
      </c>
    </row>
    <row r="21" spans="1:8" ht="24">
      <c r="A21" s="3" t="s">
        <v>240</v>
      </c>
      <c r="B21" s="3" t="s">
        <v>186</v>
      </c>
      <c r="C21" s="3">
        <v>2</v>
      </c>
      <c r="D21" s="3" t="s">
        <v>167</v>
      </c>
      <c r="E21" s="3" t="s">
        <v>241</v>
      </c>
      <c r="F21" s="3" t="s">
        <v>242</v>
      </c>
      <c r="G21" s="3" t="s">
        <v>243</v>
      </c>
      <c r="H21" s="3" t="s">
        <v>171</v>
      </c>
    </row>
    <row r="22" spans="1:8" ht="24">
      <c r="A22" s="3" t="s">
        <v>244</v>
      </c>
      <c r="B22" s="3" t="s">
        <v>186</v>
      </c>
      <c r="C22" s="3">
        <v>3</v>
      </c>
      <c r="D22" s="3" t="s">
        <v>174</v>
      </c>
      <c r="E22" s="3" t="s">
        <v>245</v>
      </c>
      <c r="F22" s="3" t="s">
        <v>246</v>
      </c>
      <c r="G22" s="3" t="s">
        <v>247</v>
      </c>
      <c r="H22" s="3" t="s">
        <v>178</v>
      </c>
    </row>
    <row r="23" spans="1:8" ht="24">
      <c r="A23" s="3" t="s">
        <v>248</v>
      </c>
      <c r="B23" s="3" t="s">
        <v>186</v>
      </c>
      <c r="C23" s="3">
        <v>4</v>
      </c>
      <c r="D23" s="3" t="s">
        <v>181</v>
      </c>
      <c r="E23" s="3" t="s">
        <v>249</v>
      </c>
      <c r="F23" s="3" t="s">
        <v>250</v>
      </c>
      <c r="G23" s="3" t="s">
        <v>251</v>
      </c>
      <c r="H23" s="3" t="s">
        <v>185</v>
      </c>
    </row>
    <row r="24" spans="1:8" ht="24">
      <c r="A24" s="3" t="s">
        <v>252</v>
      </c>
      <c r="B24" s="3" t="s">
        <v>186</v>
      </c>
      <c r="C24" s="3">
        <v>5</v>
      </c>
      <c r="D24" s="3" t="s">
        <v>188</v>
      </c>
      <c r="E24" s="3" t="s">
        <v>253</v>
      </c>
      <c r="F24" s="3" t="s">
        <v>254</v>
      </c>
      <c r="G24" s="3" t="s">
        <v>255</v>
      </c>
      <c r="H24" s="3" t="s">
        <v>192</v>
      </c>
    </row>
    <row r="25" spans="1:8" ht="24">
      <c r="A25" s="3" t="s">
        <v>256</v>
      </c>
      <c r="B25" s="3" t="s">
        <v>193</v>
      </c>
      <c r="C25" s="3">
        <v>1</v>
      </c>
      <c r="D25" s="3" t="s">
        <v>161</v>
      </c>
      <c r="E25" s="3" t="s">
        <v>257</v>
      </c>
      <c r="F25" s="3" t="s">
        <v>258</v>
      </c>
      <c r="G25" s="3" t="s">
        <v>259</v>
      </c>
      <c r="H25" s="3" t="s">
        <v>165</v>
      </c>
    </row>
    <row r="26" spans="1:8" ht="24">
      <c r="A26" s="3" t="s">
        <v>260</v>
      </c>
      <c r="B26" s="3" t="s">
        <v>193</v>
      </c>
      <c r="C26" s="3">
        <v>2</v>
      </c>
      <c r="D26" s="3" t="s">
        <v>167</v>
      </c>
      <c r="E26" s="3" t="s">
        <v>261</v>
      </c>
      <c r="F26" s="3" t="s">
        <v>262</v>
      </c>
      <c r="G26" s="3" t="s">
        <v>263</v>
      </c>
      <c r="H26" s="3" t="s">
        <v>171</v>
      </c>
    </row>
    <row r="27" spans="1:8" ht="24">
      <c r="A27" s="3" t="s">
        <v>264</v>
      </c>
      <c r="B27" s="3" t="s">
        <v>193</v>
      </c>
      <c r="C27" s="3">
        <v>3</v>
      </c>
      <c r="D27" s="3" t="s">
        <v>174</v>
      </c>
      <c r="E27" s="3" t="s">
        <v>265</v>
      </c>
      <c r="F27" s="3" t="s">
        <v>266</v>
      </c>
      <c r="G27" s="3" t="s">
        <v>267</v>
      </c>
      <c r="H27" s="3" t="s">
        <v>178</v>
      </c>
    </row>
    <row r="28" spans="1:8" ht="24">
      <c r="A28" s="3" t="s">
        <v>268</v>
      </c>
      <c r="B28" s="3" t="s">
        <v>193</v>
      </c>
      <c r="C28" s="3">
        <v>4</v>
      </c>
      <c r="D28" s="3" t="s">
        <v>181</v>
      </c>
      <c r="E28" s="3" t="s">
        <v>269</v>
      </c>
      <c r="F28" s="3" t="s">
        <v>270</v>
      </c>
      <c r="G28" s="3" t="s">
        <v>271</v>
      </c>
      <c r="H28" s="3" t="s">
        <v>185</v>
      </c>
    </row>
    <row r="29" spans="1:8" ht="24">
      <c r="A29" s="3" t="s">
        <v>272</v>
      </c>
      <c r="B29" s="3" t="s">
        <v>193</v>
      </c>
      <c r="C29" s="3">
        <v>5</v>
      </c>
      <c r="D29" s="3" t="s">
        <v>188</v>
      </c>
      <c r="E29" s="3" t="s">
        <v>273</v>
      </c>
      <c r="F29" s="3" t="s">
        <v>274</v>
      </c>
      <c r="G29" s="3" t="s">
        <v>275</v>
      </c>
      <c r="H29" s="3" t="s">
        <v>192</v>
      </c>
    </row>
    <row r="30" spans="1:8" ht="24">
      <c r="A30" s="3" t="s">
        <v>276</v>
      </c>
      <c r="B30" s="3" t="s">
        <v>198</v>
      </c>
      <c r="C30" s="3">
        <v>1</v>
      </c>
      <c r="D30" s="3" t="s">
        <v>161</v>
      </c>
      <c r="E30" s="3" t="s">
        <v>277</v>
      </c>
      <c r="F30" s="3" t="s">
        <v>278</v>
      </c>
      <c r="G30" s="3" t="s">
        <v>279</v>
      </c>
      <c r="H30" s="3" t="s">
        <v>165</v>
      </c>
    </row>
    <row r="31" spans="1:8" ht="24">
      <c r="A31" s="3" t="s">
        <v>280</v>
      </c>
      <c r="B31" s="3" t="s">
        <v>198</v>
      </c>
      <c r="C31" s="3">
        <v>2</v>
      </c>
      <c r="D31" s="3" t="s">
        <v>167</v>
      </c>
      <c r="E31" s="3" t="s">
        <v>281</v>
      </c>
      <c r="F31" s="3" t="s">
        <v>282</v>
      </c>
      <c r="G31" s="3" t="s">
        <v>283</v>
      </c>
      <c r="H31" s="3" t="s">
        <v>171</v>
      </c>
    </row>
    <row r="32" spans="1:8" ht="24">
      <c r="A32" s="3" t="s">
        <v>284</v>
      </c>
      <c r="B32" s="3" t="s">
        <v>198</v>
      </c>
      <c r="C32" s="3">
        <v>3</v>
      </c>
      <c r="D32" s="3" t="s">
        <v>174</v>
      </c>
      <c r="E32" s="3" t="s">
        <v>285</v>
      </c>
      <c r="F32" s="3" t="s">
        <v>286</v>
      </c>
      <c r="G32" s="3" t="s">
        <v>287</v>
      </c>
      <c r="H32" s="3" t="s">
        <v>178</v>
      </c>
    </row>
    <row r="33" spans="1:8" ht="24">
      <c r="A33" s="3" t="s">
        <v>288</v>
      </c>
      <c r="B33" s="3" t="s">
        <v>198</v>
      </c>
      <c r="C33" s="3">
        <v>4</v>
      </c>
      <c r="D33" s="3" t="s">
        <v>181</v>
      </c>
      <c r="E33" s="3" t="s">
        <v>289</v>
      </c>
      <c r="F33" s="3" t="s">
        <v>290</v>
      </c>
      <c r="G33" s="3" t="s">
        <v>291</v>
      </c>
      <c r="H33" s="3" t="s">
        <v>185</v>
      </c>
    </row>
    <row r="34" spans="1:8" ht="24">
      <c r="A34" s="3" t="s">
        <v>292</v>
      </c>
      <c r="B34" s="3" t="s">
        <v>198</v>
      </c>
      <c r="C34" s="3">
        <v>5</v>
      </c>
      <c r="D34" s="3" t="s">
        <v>188</v>
      </c>
      <c r="E34" s="3" t="s">
        <v>293</v>
      </c>
      <c r="F34" s="3" t="s">
        <v>294</v>
      </c>
      <c r="G34" s="3" t="s">
        <v>295</v>
      </c>
      <c r="H34" s="3" t="s">
        <v>296</v>
      </c>
    </row>
    <row r="35" spans="1:8" ht="24">
      <c r="A35" s="3" t="s">
        <v>297</v>
      </c>
      <c r="B35" s="3" t="s">
        <v>203</v>
      </c>
      <c r="C35" s="3">
        <v>1</v>
      </c>
      <c r="D35" s="3" t="s">
        <v>161</v>
      </c>
      <c r="E35" s="3" t="s">
        <v>298</v>
      </c>
      <c r="F35" s="3" t="s">
        <v>299</v>
      </c>
      <c r="G35" s="3" t="s">
        <v>300</v>
      </c>
      <c r="H35" s="3" t="s">
        <v>165</v>
      </c>
    </row>
    <row r="36" spans="1:8" ht="24">
      <c r="A36" s="3" t="s">
        <v>301</v>
      </c>
      <c r="B36" s="3" t="s">
        <v>203</v>
      </c>
      <c r="C36" s="3">
        <v>2</v>
      </c>
      <c r="D36" s="3" t="s">
        <v>167</v>
      </c>
      <c r="E36" s="3" t="s">
        <v>302</v>
      </c>
      <c r="F36" s="3" t="s">
        <v>303</v>
      </c>
      <c r="G36" s="3" t="s">
        <v>304</v>
      </c>
      <c r="H36" s="3" t="s">
        <v>171</v>
      </c>
    </row>
    <row r="37" spans="1:8" ht="24">
      <c r="A37" s="3" t="s">
        <v>305</v>
      </c>
      <c r="B37" s="3" t="s">
        <v>203</v>
      </c>
      <c r="C37" s="3">
        <v>3</v>
      </c>
      <c r="D37" s="3" t="s">
        <v>174</v>
      </c>
      <c r="E37" s="3" t="s">
        <v>306</v>
      </c>
      <c r="F37" s="3" t="s">
        <v>176</v>
      </c>
      <c r="G37" s="3" t="s">
        <v>307</v>
      </c>
      <c r="H37" s="3" t="s">
        <v>178</v>
      </c>
    </row>
    <row r="38" spans="1:8" ht="24">
      <c r="A38" s="3" t="s">
        <v>308</v>
      </c>
      <c r="B38" s="3" t="s">
        <v>203</v>
      </c>
      <c r="C38" s="3">
        <v>4</v>
      </c>
      <c r="D38" s="3" t="s">
        <v>181</v>
      </c>
      <c r="E38" s="3" t="s">
        <v>309</v>
      </c>
      <c r="F38" s="3" t="s">
        <v>183</v>
      </c>
      <c r="G38" s="3" t="s">
        <v>310</v>
      </c>
      <c r="H38" s="3" t="s">
        <v>185</v>
      </c>
    </row>
    <row r="39" spans="1:8" ht="24">
      <c r="A39" s="3" t="s">
        <v>311</v>
      </c>
      <c r="B39" s="3" t="s">
        <v>203</v>
      </c>
      <c r="C39" s="3">
        <v>5</v>
      </c>
      <c r="D39" s="3" t="s">
        <v>188</v>
      </c>
      <c r="E39" s="3" t="s">
        <v>312</v>
      </c>
      <c r="F39" s="3" t="s">
        <v>190</v>
      </c>
      <c r="G39" s="3" t="s">
        <v>313</v>
      </c>
      <c r="H39" s="3" t="s">
        <v>192</v>
      </c>
    </row>
    <row r="40" spans="1:8">
      <c r="A40" s="3"/>
      <c r="B40" s="3"/>
      <c r="C40" s="3"/>
      <c r="D40" s="3"/>
      <c r="E40" s="3"/>
      <c r="F40" s="3"/>
      <c r="G40" s="3"/>
      <c r="H40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1"/>
  <sheetViews>
    <sheetView workbookViewId="0">
      <selection activeCell="A5" sqref="A5"/>
    </sheetView>
  </sheetViews>
  <sheetFormatPr defaultRowHeight="14.25"/>
  <cols>
    <col min="1" max="2" width="11" customWidth="1"/>
    <col min="3" max="4" width="12" customWidth="1"/>
    <col min="5" max="5" width="50" customWidth="1"/>
    <col min="6" max="6" width="28" customWidth="1"/>
    <col min="7" max="7" width="22" customWidth="1"/>
    <col min="8" max="8" width="24" customWidth="1"/>
    <col min="9" max="9" width="16" customWidth="1"/>
    <col min="10" max="10" width="18" customWidth="1"/>
    <col min="11" max="11" width="9" customWidth="1"/>
    <col min="12" max="12" width="24" customWidth="1"/>
    <col min="13" max="14" width="60" customWidth="1"/>
    <col min="15" max="16" width="42" customWidth="1"/>
    <col min="17" max="17" width="26" customWidth="1"/>
    <col min="18" max="18" width="10" customWidth="1"/>
  </cols>
  <sheetData>
    <row r="1" spans="1:18" ht="16.5">
      <c r="A1" s="68" t="s">
        <v>314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69" t="s">
        <v>315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s="35" customFormat="1" ht="31.5">
      <c r="A4" s="70" t="s">
        <v>83</v>
      </c>
      <c r="B4" s="70" t="s">
        <v>316</v>
      </c>
      <c r="C4" s="70" t="s">
        <v>84</v>
      </c>
      <c r="D4" s="70" t="s">
        <v>72</v>
      </c>
      <c r="E4" s="70" t="s">
        <v>73</v>
      </c>
      <c r="F4" s="70" t="s">
        <v>139</v>
      </c>
      <c r="G4" s="70" t="s">
        <v>91</v>
      </c>
      <c r="H4" s="70" t="s">
        <v>317</v>
      </c>
      <c r="I4" s="70" t="s">
        <v>77</v>
      </c>
      <c r="J4" s="70" t="s">
        <v>78</v>
      </c>
      <c r="K4" s="70" t="s">
        <v>85</v>
      </c>
      <c r="L4" s="70" t="s">
        <v>155</v>
      </c>
      <c r="M4" s="70" t="s">
        <v>156</v>
      </c>
      <c r="N4" s="70" t="s">
        <v>318</v>
      </c>
      <c r="O4" s="70" t="s">
        <v>319</v>
      </c>
      <c r="P4" s="70" t="s">
        <v>320</v>
      </c>
      <c r="Q4" s="70" t="s">
        <v>93</v>
      </c>
      <c r="R4" s="70" t="s">
        <v>321</v>
      </c>
    </row>
    <row r="5" spans="1:18">
      <c r="A5" s="10" t="str">
        <f t="shared" ref="A5:A29" si="0">IF(R5&lt;&gt;"Yes","","OP-"&amp;B5&amp;"."&amp;K5)</f>
        <v/>
      </c>
      <c r="B5" s="10">
        <v>1</v>
      </c>
      <c r="C5" s="10">
        <f>'Strategy Inputs'!A5</f>
        <v>1</v>
      </c>
      <c r="D5" s="10">
        <f>'Strategy Inputs'!B5</f>
        <v>0</v>
      </c>
      <c r="E5" s="10">
        <f>'Strategy Inputs'!C5</f>
        <v>0</v>
      </c>
      <c r="F5" s="10">
        <f>'Strategy Inputs'!D5</f>
        <v>0</v>
      </c>
      <c r="G5" s="10">
        <f>'Strategy Inputs'!E5</f>
        <v>0</v>
      </c>
      <c r="H5" s="10">
        <f>'Strategy Inputs'!F5</f>
        <v>0</v>
      </c>
      <c r="I5" s="10">
        <f>'Strategy Inputs'!G5</f>
        <v>0</v>
      </c>
      <c r="J5" s="10">
        <f>'Strategy Inputs'!H5</f>
        <v>0</v>
      </c>
      <c r="K5" s="10">
        <v>1</v>
      </c>
      <c r="L5" s="10" t="str">
        <f>IF(R5&lt;&gt;"Yes","",INDEX('Technical - Action Bank'!$D$5:$D$39,INDEX('Technical - Action Bank'!$K$5:$K$11,MATCH(HOME!$B$13,'Technical - Action Bank'!$J$5:$J$11,0))+K5-1))</f>
        <v/>
      </c>
      <c r="M5" s="10" t="str">
        <f>IF(R5&lt;&gt;"Yes","",INDEX('Technical - Action Bank'!$E$5:$E$39,INDEX('Technical - Action Bank'!$K$5:$K$11,MATCH(HOME!$B$13,'Technical - Action Bank'!$J$5:$J$11,0))+K5-1))</f>
        <v/>
      </c>
      <c r="N5" s="10" t="str">
        <f t="shared" ref="N5:N29" si="1">IF(R5&lt;&gt;"Yes","",SUBSTITUTE(M5,"{STRATEGY}",E5))</f>
        <v/>
      </c>
      <c r="O5" s="10" t="str">
        <f>IF(R5&lt;&gt;"Yes","",INDEX('Technical - Action Bank'!$F$5:$F$39,INDEX('Technical - Action Bank'!$K$5:$K$11,MATCH(HOME!$B$13,'Technical - Action Bank'!$J$5:$J$11,0))+K5-1))</f>
        <v/>
      </c>
      <c r="P5" s="10" t="str">
        <f>IF(R5&lt;&gt;"Yes","",INDEX('Technical - Action Bank'!$G$5:$G$39,INDEX('Technical - Action Bank'!$K$5:$K$11,MATCH(HOME!$B$13,'Technical - Action Bank'!$J$5:$J$11,0))+K5-1))</f>
        <v/>
      </c>
      <c r="Q5" s="10" t="str">
        <f>IF(R5&lt;&gt;"Yes","",IF(K5=4,IF(H5&lt;&gt;"",H5,"According to strategy horizon"),INDEX('Technical - Action Bank'!$H$5:$H$39,INDEX('Technical - Action Bank'!$K$5:$K$11,MATCH(HOME!$B$13,'Technical - Action Bank'!$J$5:$J$11,0))+K5-1)))</f>
        <v/>
      </c>
      <c r="R5" s="10" t="str">
        <f>'Strategy Inputs'!I5</f>
        <v>No</v>
      </c>
    </row>
    <row r="6" spans="1:18">
      <c r="A6" s="10" t="str">
        <f t="shared" si="0"/>
        <v/>
      </c>
      <c r="B6" s="10">
        <v>1</v>
      </c>
      <c r="C6" s="10">
        <f>'Strategy Inputs'!A5</f>
        <v>1</v>
      </c>
      <c r="D6" s="10">
        <f>'Strategy Inputs'!B5</f>
        <v>0</v>
      </c>
      <c r="E6" s="10">
        <f>'Strategy Inputs'!C5</f>
        <v>0</v>
      </c>
      <c r="F6" s="10">
        <f>'Strategy Inputs'!D5</f>
        <v>0</v>
      </c>
      <c r="G6" s="10">
        <f>'Strategy Inputs'!E5</f>
        <v>0</v>
      </c>
      <c r="H6" s="10">
        <f>'Strategy Inputs'!F5</f>
        <v>0</v>
      </c>
      <c r="I6" s="10">
        <f>'Strategy Inputs'!G5</f>
        <v>0</v>
      </c>
      <c r="J6" s="10">
        <f>'Strategy Inputs'!H5</f>
        <v>0</v>
      </c>
      <c r="K6" s="10">
        <v>2</v>
      </c>
      <c r="L6" s="10" t="str">
        <f>IF(R6&lt;&gt;"Yes","",INDEX('Technical - Action Bank'!$D$5:$D$39,INDEX('Technical - Action Bank'!$K$5:$K$11,MATCH(HOME!$B$13,'Technical - Action Bank'!$J$5:$J$11,0))+K6-1))</f>
        <v/>
      </c>
      <c r="M6" s="10" t="str">
        <f>IF(R6&lt;&gt;"Yes","",INDEX('Technical - Action Bank'!$E$5:$E$39,INDEX('Technical - Action Bank'!$K$5:$K$11,MATCH(HOME!$B$13,'Technical - Action Bank'!$J$5:$J$11,0))+K6-1))</f>
        <v/>
      </c>
      <c r="N6" s="10" t="str">
        <f t="shared" si="1"/>
        <v/>
      </c>
      <c r="O6" s="10" t="str">
        <f>IF(R6&lt;&gt;"Yes","",INDEX('Technical - Action Bank'!$F$5:$F$39,INDEX('Technical - Action Bank'!$K$5:$K$11,MATCH(HOME!$B$13,'Technical - Action Bank'!$J$5:$J$11,0))+K6-1))</f>
        <v/>
      </c>
      <c r="P6" s="10" t="str">
        <f>IF(R6&lt;&gt;"Yes","",INDEX('Technical - Action Bank'!$G$5:$G$39,INDEX('Technical - Action Bank'!$K$5:$K$11,MATCH(HOME!$B$13,'Technical - Action Bank'!$J$5:$J$11,0))+K6-1))</f>
        <v/>
      </c>
      <c r="Q6" s="10" t="str">
        <f>IF(R6&lt;&gt;"Yes","",IF(K6=4,IF(H6&lt;&gt;"",H6,"According to strategy horizon"),INDEX('Technical - Action Bank'!$H$5:$H$39,INDEX('Technical - Action Bank'!$K$5:$K$11,MATCH(HOME!$B$13,'Technical - Action Bank'!$J$5:$J$11,0))+K6-1)))</f>
        <v/>
      </c>
      <c r="R6" s="10" t="str">
        <f>'Strategy Inputs'!I5</f>
        <v>No</v>
      </c>
    </row>
    <row r="7" spans="1:18">
      <c r="A7" s="10" t="str">
        <f t="shared" si="0"/>
        <v/>
      </c>
      <c r="B7" s="10">
        <v>1</v>
      </c>
      <c r="C7" s="10">
        <f>'Strategy Inputs'!A5</f>
        <v>1</v>
      </c>
      <c r="D7" s="10">
        <f>'Strategy Inputs'!B5</f>
        <v>0</v>
      </c>
      <c r="E7" s="10">
        <f>'Strategy Inputs'!C5</f>
        <v>0</v>
      </c>
      <c r="F7" s="10">
        <f>'Strategy Inputs'!D5</f>
        <v>0</v>
      </c>
      <c r="G7" s="10">
        <f>'Strategy Inputs'!E5</f>
        <v>0</v>
      </c>
      <c r="H7" s="10">
        <f>'Strategy Inputs'!F5</f>
        <v>0</v>
      </c>
      <c r="I7" s="10">
        <f>'Strategy Inputs'!G5</f>
        <v>0</v>
      </c>
      <c r="J7" s="10">
        <f>'Strategy Inputs'!H5</f>
        <v>0</v>
      </c>
      <c r="K7" s="10">
        <v>3</v>
      </c>
      <c r="L7" s="10" t="str">
        <f>IF(R7&lt;&gt;"Yes","",INDEX('Technical - Action Bank'!$D$5:$D$39,INDEX('Technical - Action Bank'!$K$5:$K$11,MATCH(HOME!$B$13,'Technical - Action Bank'!$J$5:$J$11,0))+K7-1))</f>
        <v/>
      </c>
      <c r="M7" s="10" t="str">
        <f>IF(R7&lt;&gt;"Yes","",INDEX('Technical - Action Bank'!$E$5:$E$39,INDEX('Technical - Action Bank'!$K$5:$K$11,MATCH(HOME!$B$13,'Technical - Action Bank'!$J$5:$J$11,0))+K7-1))</f>
        <v/>
      </c>
      <c r="N7" s="10" t="str">
        <f t="shared" si="1"/>
        <v/>
      </c>
      <c r="O7" s="10" t="str">
        <f>IF(R7&lt;&gt;"Yes","",INDEX('Technical - Action Bank'!$F$5:$F$39,INDEX('Technical - Action Bank'!$K$5:$K$11,MATCH(HOME!$B$13,'Technical - Action Bank'!$J$5:$J$11,0))+K7-1))</f>
        <v/>
      </c>
      <c r="P7" s="10" t="str">
        <f>IF(R7&lt;&gt;"Yes","",INDEX('Technical - Action Bank'!$G$5:$G$39,INDEX('Technical - Action Bank'!$K$5:$K$11,MATCH(HOME!$B$13,'Technical - Action Bank'!$J$5:$J$11,0))+K7-1))</f>
        <v/>
      </c>
      <c r="Q7" s="10" t="str">
        <f>IF(R7&lt;&gt;"Yes","",IF(K7=4,IF(H7&lt;&gt;"",H7,"According to strategy horizon"),INDEX('Technical - Action Bank'!$H$5:$H$39,INDEX('Technical - Action Bank'!$K$5:$K$11,MATCH(HOME!$B$13,'Technical - Action Bank'!$J$5:$J$11,0))+K7-1)))</f>
        <v/>
      </c>
      <c r="R7" s="10" t="str">
        <f>'Strategy Inputs'!I5</f>
        <v>No</v>
      </c>
    </row>
    <row r="8" spans="1:18">
      <c r="A8" s="10" t="str">
        <f t="shared" si="0"/>
        <v/>
      </c>
      <c r="B8" s="10">
        <v>1</v>
      </c>
      <c r="C8" s="10">
        <f>'Strategy Inputs'!A5</f>
        <v>1</v>
      </c>
      <c r="D8" s="10">
        <f>'Strategy Inputs'!B5</f>
        <v>0</v>
      </c>
      <c r="E8" s="10">
        <f>'Strategy Inputs'!C5</f>
        <v>0</v>
      </c>
      <c r="F8" s="10">
        <f>'Strategy Inputs'!D5</f>
        <v>0</v>
      </c>
      <c r="G8" s="10">
        <f>'Strategy Inputs'!E5</f>
        <v>0</v>
      </c>
      <c r="H8" s="10">
        <f>'Strategy Inputs'!F5</f>
        <v>0</v>
      </c>
      <c r="I8" s="10">
        <f>'Strategy Inputs'!G5</f>
        <v>0</v>
      </c>
      <c r="J8" s="10">
        <f>'Strategy Inputs'!H5</f>
        <v>0</v>
      </c>
      <c r="K8" s="10">
        <v>4</v>
      </c>
      <c r="L8" s="10" t="str">
        <f>IF(R8&lt;&gt;"Yes","",INDEX('Technical - Action Bank'!$D$5:$D$39,INDEX('Technical - Action Bank'!$K$5:$K$11,MATCH(HOME!$B$13,'Technical - Action Bank'!$J$5:$J$11,0))+K8-1))</f>
        <v/>
      </c>
      <c r="M8" s="10" t="str">
        <f>IF(R8&lt;&gt;"Yes","",INDEX('Technical - Action Bank'!$E$5:$E$39,INDEX('Technical - Action Bank'!$K$5:$K$11,MATCH(HOME!$B$13,'Technical - Action Bank'!$J$5:$J$11,0))+K8-1))</f>
        <v/>
      </c>
      <c r="N8" s="10" t="str">
        <f t="shared" si="1"/>
        <v/>
      </c>
      <c r="O8" s="10" t="str">
        <f>IF(R8&lt;&gt;"Yes","",INDEX('Technical - Action Bank'!$F$5:$F$39,INDEX('Technical - Action Bank'!$K$5:$K$11,MATCH(HOME!$B$13,'Technical - Action Bank'!$J$5:$J$11,0))+K8-1))</f>
        <v/>
      </c>
      <c r="P8" s="10" t="str">
        <f>IF(R8&lt;&gt;"Yes","",INDEX('Technical - Action Bank'!$G$5:$G$39,INDEX('Technical - Action Bank'!$K$5:$K$11,MATCH(HOME!$B$13,'Technical - Action Bank'!$J$5:$J$11,0))+K8-1))</f>
        <v/>
      </c>
      <c r="Q8" s="10" t="str">
        <f>IF(R8&lt;&gt;"Yes","",IF(K8=4,IF(H8&lt;&gt;"",H8,"According to strategy horizon"),INDEX('Technical - Action Bank'!$H$5:$H$39,INDEX('Technical - Action Bank'!$K$5:$K$11,MATCH(HOME!$B$13,'Technical - Action Bank'!$J$5:$J$11,0))+K8-1)))</f>
        <v/>
      </c>
      <c r="R8" s="10" t="str">
        <f>'Strategy Inputs'!I5</f>
        <v>No</v>
      </c>
    </row>
    <row r="9" spans="1:18">
      <c r="A9" s="10" t="str">
        <f t="shared" si="0"/>
        <v/>
      </c>
      <c r="B9" s="10">
        <v>1</v>
      </c>
      <c r="C9" s="10">
        <f>'Strategy Inputs'!A5</f>
        <v>1</v>
      </c>
      <c r="D9" s="10">
        <f>'Strategy Inputs'!B5</f>
        <v>0</v>
      </c>
      <c r="E9" s="10">
        <f>'Strategy Inputs'!C5</f>
        <v>0</v>
      </c>
      <c r="F9" s="10">
        <f>'Strategy Inputs'!D5</f>
        <v>0</v>
      </c>
      <c r="G9" s="10">
        <f>'Strategy Inputs'!E5</f>
        <v>0</v>
      </c>
      <c r="H9" s="10">
        <f>'Strategy Inputs'!F5</f>
        <v>0</v>
      </c>
      <c r="I9" s="10">
        <f>'Strategy Inputs'!G5</f>
        <v>0</v>
      </c>
      <c r="J9" s="10">
        <f>'Strategy Inputs'!H5</f>
        <v>0</v>
      </c>
      <c r="K9" s="10">
        <v>5</v>
      </c>
      <c r="L9" s="10" t="str">
        <f>IF(R9&lt;&gt;"Yes","",INDEX('Technical - Action Bank'!$D$5:$D$39,INDEX('Technical - Action Bank'!$K$5:$K$11,MATCH(HOME!$B$13,'Technical - Action Bank'!$J$5:$J$11,0))+K9-1))</f>
        <v/>
      </c>
      <c r="M9" s="10" t="str">
        <f>IF(R9&lt;&gt;"Yes","",INDEX('Technical - Action Bank'!$E$5:$E$39,INDEX('Technical - Action Bank'!$K$5:$K$11,MATCH(HOME!$B$13,'Technical - Action Bank'!$J$5:$J$11,0))+K9-1))</f>
        <v/>
      </c>
      <c r="N9" s="10" t="str">
        <f t="shared" si="1"/>
        <v/>
      </c>
      <c r="O9" s="10" t="str">
        <f>IF(R9&lt;&gt;"Yes","",INDEX('Technical - Action Bank'!$F$5:$F$39,INDEX('Technical - Action Bank'!$K$5:$K$11,MATCH(HOME!$B$13,'Technical - Action Bank'!$J$5:$J$11,0))+K9-1))</f>
        <v/>
      </c>
      <c r="P9" s="10" t="str">
        <f>IF(R9&lt;&gt;"Yes","",INDEX('Technical - Action Bank'!$G$5:$G$39,INDEX('Technical - Action Bank'!$K$5:$K$11,MATCH(HOME!$B$13,'Technical - Action Bank'!$J$5:$J$11,0))+K9-1))</f>
        <v/>
      </c>
      <c r="Q9" s="10" t="str">
        <f>IF(R9&lt;&gt;"Yes","",IF(K9=4,IF(H9&lt;&gt;"",H9,"According to strategy horizon"),INDEX('Technical - Action Bank'!$H$5:$H$39,INDEX('Technical - Action Bank'!$K$5:$K$11,MATCH(HOME!$B$13,'Technical - Action Bank'!$J$5:$J$11,0))+K9-1)))</f>
        <v/>
      </c>
      <c r="R9" s="10" t="str">
        <f>'Strategy Inputs'!I5</f>
        <v>No</v>
      </c>
    </row>
    <row r="10" spans="1:18">
      <c r="A10" s="10" t="str">
        <f t="shared" si="0"/>
        <v/>
      </c>
      <c r="B10" s="10">
        <v>2</v>
      </c>
      <c r="C10" s="10">
        <f>'Strategy Inputs'!A6</f>
        <v>2</v>
      </c>
      <c r="D10" s="10">
        <f>'Strategy Inputs'!B6</f>
        <v>0</v>
      </c>
      <c r="E10" s="10">
        <f>'Strategy Inputs'!C6</f>
        <v>0</v>
      </c>
      <c r="F10" s="10">
        <f>'Strategy Inputs'!D6</f>
        <v>0</v>
      </c>
      <c r="G10" s="10">
        <f>'Strategy Inputs'!E6</f>
        <v>0</v>
      </c>
      <c r="H10" s="10">
        <f>'Strategy Inputs'!F6</f>
        <v>0</v>
      </c>
      <c r="I10" s="10">
        <f>'Strategy Inputs'!G6</f>
        <v>0</v>
      </c>
      <c r="J10" s="10">
        <f>'Strategy Inputs'!H6</f>
        <v>0</v>
      </c>
      <c r="K10" s="10">
        <v>1</v>
      </c>
      <c r="L10" s="10" t="str">
        <f>IF(R10&lt;&gt;"Yes","",INDEX('Technical - Action Bank'!$D$5:$D$39,INDEX('Technical - Action Bank'!$K$5:$K$11,MATCH(HOME!$B$13,'Technical - Action Bank'!$J$5:$J$11,0))+K10-1))</f>
        <v/>
      </c>
      <c r="M10" s="10" t="str">
        <f>IF(R10&lt;&gt;"Yes","",INDEX('Technical - Action Bank'!$E$5:$E$39,INDEX('Technical - Action Bank'!$K$5:$K$11,MATCH(HOME!$B$13,'Technical - Action Bank'!$J$5:$J$11,0))+K10-1))</f>
        <v/>
      </c>
      <c r="N10" s="10" t="str">
        <f t="shared" si="1"/>
        <v/>
      </c>
      <c r="O10" s="10" t="str">
        <f>IF(R10&lt;&gt;"Yes","",INDEX('Technical - Action Bank'!$F$5:$F$39,INDEX('Technical - Action Bank'!$K$5:$K$11,MATCH(HOME!$B$13,'Technical - Action Bank'!$J$5:$J$11,0))+K10-1))</f>
        <v/>
      </c>
      <c r="P10" s="10" t="str">
        <f>IF(R10&lt;&gt;"Yes","",INDEX('Technical - Action Bank'!$G$5:$G$39,INDEX('Technical - Action Bank'!$K$5:$K$11,MATCH(HOME!$B$13,'Technical - Action Bank'!$J$5:$J$11,0))+K10-1))</f>
        <v/>
      </c>
      <c r="Q10" s="10" t="str">
        <f>IF(R10&lt;&gt;"Yes","",IF(K10=4,IF(H10&lt;&gt;"",H10,"According to strategy horizon"),INDEX('Technical - Action Bank'!$H$5:$H$39,INDEX('Technical - Action Bank'!$K$5:$K$11,MATCH(HOME!$B$13,'Technical - Action Bank'!$J$5:$J$11,0))+K10-1)))</f>
        <v/>
      </c>
      <c r="R10" s="10" t="str">
        <f>'Strategy Inputs'!I6</f>
        <v>No</v>
      </c>
    </row>
    <row r="11" spans="1:18">
      <c r="A11" s="10" t="str">
        <f t="shared" si="0"/>
        <v/>
      </c>
      <c r="B11" s="10">
        <v>2</v>
      </c>
      <c r="C11" s="10">
        <f>'Strategy Inputs'!A6</f>
        <v>2</v>
      </c>
      <c r="D11" s="10">
        <f>'Strategy Inputs'!B6</f>
        <v>0</v>
      </c>
      <c r="E11" s="10">
        <f>'Strategy Inputs'!C6</f>
        <v>0</v>
      </c>
      <c r="F11" s="10">
        <f>'Strategy Inputs'!D6</f>
        <v>0</v>
      </c>
      <c r="G11" s="10">
        <f>'Strategy Inputs'!E6</f>
        <v>0</v>
      </c>
      <c r="H11" s="10">
        <f>'Strategy Inputs'!F6</f>
        <v>0</v>
      </c>
      <c r="I11" s="10">
        <f>'Strategy Inputs'!G6</f>
        <v>0</v>
      </c>
      <c r="J11" s="10">
        <f>'Strategy Inputs'!H6</f>
        <v>0</v>
      </c>
      <c r="K11" s="10">
        <v>2</v>
      </c>
      <c r="L11" s="10" t="str">
        <f>IF(R11&lt;&gt;"Yes","",INDEX('Technical - Action Bank'!$D$5:$D$39,INDEX('Technical - Action Bank'!$K$5:$K$11,MATCH(HOME!$B$13,'Technical - Action Bank'!$J$5:$J$11,0))+K11-1))</f>
        <v/>
      </c>
      <c r="M11" s="10" t="str">
        <f>IF(R11&lt;&gt;"Yes","",INDEX('Technical - Action Bank'!$E$5:$E$39,INDEX('Technical - Action Bank'!$K$5:$K$11,MATCH(HOME!$B$13,'Technical - Action Bank'!$J$5:$J$11,0))+K11-1))</f>
        <v/>
      </c>
      <c r="N11" s="10" t="str">
        <f t="shared" si="1"/>
        <v/>
      </c>
      <c r="O11" s="10" t="str">
        <f>IF(R11&lt;&gt;"Yes","",INDEX('Technical - Action Bank'!$F$5:$F$39,INDEX('Technical - Action Bank'!$K$5:$K$11,MATCH(HOME!$B$13,'Technical - Action Bank'!$J$5:$J$11,0))+K11-1))</f>
        <v/>
      </c>
      <c r="P11" s="10" t="str">
        <f>IF(R11&lt;&gt;"Yes","",INDEX('Technical - Action Bank'!$G$5:$G$39,INDEX('Technical - Action Bank'!$K$5:$K$11,MATCH(HOME!$B$13,'Technical - Action Bank'!$J$5:$J$11,0))+K11-1))</f>
        <v/>
      </c>
      <c r="Q11" s="10" t="str">
        <f>IF(R11&lt;&gt;"Yes","",IF(K11=4,IF(H11&lt;&gt;"",H11,"According to strategy horizon"),INDEX('Technical - Action Bank'!$H$5:$H$39,INDEX('Technical - Action Bank'!$K$5:$K$11,MATCH(HOME!$B$13,'Technical - Action Bank'!$J$5:$J$11,0))+K11-1)))</f>
        <v/>
      </c>
      <c r="R11" s="10" t="str">
        <f>'Strategy Inputs'!I6</f>
        <v>No</v>
      </c>
    </row>
    <row r="12" spans="1:18">
      <c r="A12" s="10" t="str">
        <f t="shared" si="0"/>
        <v/>
      </c>
      <c r="B12" s="10">
        <v>2</v>
      </c>
      <c r="C12" s="10">
        <f>'Strategy Inputs'!A6</f>
        <v>2</v>
      </c>
      <c r="D12" s="10">
        <f>'Strategy Inputs'!B6</f>
        <v>0</v>
      </c>
      <c r="E12" s="10">
        <f>'Strategy Inputs'!C6</f>
        <v>0</v>
      </c>
      <c r="F12" s="10">
        <f>'Strategy Inputs'!D6</f>
        <v>0</v>
      </c>
      <c r="G12" s="10">
        <f>'Strategy Inputs'!E6</f>
        <v>0</v>
      </c>
      <c r="H12" s="10">
        <f>'Strategy Inputs'!F6</f>
        <v>0</v>
      </c>
      <c r="I12" s="10">
        <f>'Strategy Inputs'!G6</f>
        <v>0</v>
      </c>
      <c r="J12" s="10">
        <f>'Strategy Inputs'!H6</f>
        <v>0</v>
      </c>
      <c r="K12" s="10">
        <v>3</v>
      </c>
      <c r="L12" s="10" t="str">
        <f>IF(R12&lt;&gt;"Yes","",INDEX('Technical - Action Bank'!$D$5:$D$39,INDEX('Technical - Action Bank'!$K$5:$K$11,MATCH(HOME!$B$13,'Technical - Action Bank'!$J$5:$J$11,0))+K12-1))</f>
        <v/>
      </c>
      <c r="M12" s="10" t="str">
        <f>IF(R12&lt;&gt;"Yes","",INDEX('Technical - Action Bank'!$E$5:$E$39,INDEX('Technical - Action Bank'!$K$5:$K$11,MATCH(HOME!$B$13,'Technical - Action Bank'!$J$5:$J$11,0))+K12-1))</f>
        <v/>
      </c>
      <c r="N12" s="10" t="str">
        <f t="shared" si="1"/>
        <v/>
      </c>
      <c r="O12" s="10" t="str">
        <f>IF(R12&lt;&gt;"Yes","",INDEX('Technical - Action Bank'!$F$5:$F$39,INDEX('Technical - Action Bank'!$K$5:$K$11,MATCH(HOME!$B$13,'Technical - Action Bank'!$J$5:$J$11,0))+K12-1))</f>
        <v/>
      </c>
      <c r="P12" s="10" t="str">
        <f>IF(R12&lt;&gt;"Yes","",INDEX('Technical - Action Bank'!$G$5:$G$39,INDEX('Technical - Action Bank'!$K$5:$K$11,MATCH(HOME!$B$13,'Technical - Action Bank'!$J$5:$J$11,0))+K12-1))</f>
        <v/>
      </c>
      <c r="Q12" s="10" t="str">
        <f>IF(R12&lt;&gt;"Yes","",IF(K12=4,IF(H12&lt;&gt;"",H12,"According to strategy horizon"),INDEX('Technical - Action Bank'!$H$5:$H$39,INDEX('Technical - Action Bank'!$K$5:$K$11,MATCH(HOME!$B$13,'Technical - Action Bank'!$J$5:$J$11,0))+K12-1)))</f>
        <v/>
      </c>
      <c r="R12" s="10" t="str">
        <f>'Strategy Inputs'!I6</f>
        <v>No</v>
      </c>
    </row>
    <row r="13" spans="1:18">
      <c r="A13" s="10" t="str">
        <f t="shared" si="0"/>
        <v/>
      </c>
      <c r="B13" s="10">
        <v>2</v>
      </c>
      <c r="C13" s="10">
        <f>'Strategy Inputs'!A6</f>
        <v>2</v>
      </c>
      <c r="D13" s="10">
        <f>'Strategy Inputs'!B6</f>
        <v>0</v>
      </c>
      <c r="E13" s="10">
        <f>'Strategy Inputs'!C6</f>
        <v>0</v>
      </c>
      <c r="F13" s="10">
        <f>'Strategy Inputs'!D6</f>
        <v>0</v>
      </c>
      <c r="G13" s="10">
        <f>'Strategy Inputs'!E6</f>
        <v>0</v>
      </c>
      <c r="H13" s="10">
        <f>'Strategy Inputs'!F6</f>
        <v>0</v>
      </c>
      <c r="I13" s="10">
        <f>'Strategy Inputs'!G6</f>
        <v>0</v>
      </c>
      <c r="J13" s="10">
        <f>'Strategy Inputs'!H6</f>
        <v>0</v>
      </c>
      <c r="K13" s="10">
        <v>4</v>
      </c>
      <c r="L13" s="10" t="str">
        <f>IF(R13&lt;&gt;"Yes","",INDEX('Technical - Action Bank'!$D$5:$D$39,INDEX('Technical - Action Bank'!$K$5:$K$11,MATCH(HOME!$B$13,'Technical - Action Bank'!$J$5:$J$11,0))+K13-1))</f>
        <v/>
      </c>
      <c r="M13" s="10" t="str">
        <f>IF(R13&lt;&gt;"Yes","",INDEX('Technical - Action Bank'!$E$5:$E$39,INDEX('Technical - Action Bank'!$K$5:$K$11,MATCH(HOME!$B$13,'Technical - Action Bank'!$J$5:$J$11,0))+K13-1))</f>
        <v/>
      </c>
      <c r="N13" s="10" t="str">
        <f t="shared" si="1"/>
        <v/>
      </c>
      <c r="O13" s="10" t="str">
        <f>IF(R13&lt;&gt;"Yes","",INDEX('Technical - Action Bank'!$F$5:$F$39,INDEX('Technical - Action Bank'!$K$5:$K$11,MATCH(HOME!$B$13,'Technical - Action Bank'!$J$5:$J$11,0))+K13-1))</f>
        <v/>
      </c>
      <c r="P13" s="10" t="str">
        <f>IF(R13&lt;&gt;"Yes","",INDEX('Technical - Action Bank'!$G$5:$G$39,INDEX('Technical - Action Bank'!$K$5:$K$11,MATCH(HOME!$B$13,'Technical - Action Bank'!$J$5:$J$11,0))+K13-1))</f>
        <v/>
      </c>
      <c r="Q13" s="10" t="str">
        <f>IF(R13&lt;&gt;"Yes","",IF(K13=4,IF(H13&lt;&gt;"",H13,"According to strategy horizon"),INDEX('Technical - Action Bank'!$H$5:$H$39,INDEX('Technical - Action Bank'!$K$5:$K$11,MATCH(HOME!$B$13,'Technical - Action Bank'!$J$5:$J$11,0))+K13-1)))</f>
        <v/>
      </c>
      <c r="R13" s="10" t="str">
        <f>'Strategy Inputs'!I6</f>
        <v>No</v>
      </c>
    </row>
    <row r="14" spans="1:18">
      <c r="A14" s="10" t="str">
        <f t="shared" si="0"/>
        <v/>
      </c>
      <c r="B14" s="10">
        <v>2</v>
      </c>
      <c r="C14" s="10">
        <f>'Strategy Inputs'!A6</f>
        <v>2</v>
      </c>
      <c r="D14" s="10">
        <f>'Strategy Inputs'!B6</f>
        <v>0</v>
      </c>
      <c r="E14" s="10">
        <f>'Strategy Inputs'!C6</f>
        <v>0</v>
      </c>
      <c r="F14" s="10">
        <f>'Strategy Inputs'!D6</f>
        <v>0</v>
      </c>
      <c r="G14" s="10">
        <f>'Strategy Inputs'!E6</f>
        <v>0</v>
      </c>
      <c r="H14" s="10">
        <f>'Strategy Inputs'!F6</f>
        <v>0</v>
      </c>
      <c r="I14" s="10">
        <f>'Strategy Inputs'!G6</f>
        <v>0</v>
      </c>
      <c r="J14" s="10">
        <f>'Strategy Inputs'!H6</f>
        <v>0</v>
      </c>
      <c r="K14" s="10">
        <v>5</v>
      </c>
      <c r="L14" s="10" t="str">
        <f>IF(R14&lt;&gt;"Yes","",INDEX('Technical - Action Bank'!$D$5:$D$39,INDEX('Technical - Action Bank'!$K$5:$K$11,MATCH(HOME!$B$13,'Technical - Action Bank'!$J$5:$J$11,0))+K14-1))</f>
        <v/>
      </c>
      <c r="M14" s="10" t="str">
        <f>IF(R14&lt;&gt;"Yes","",INDEX('Technical - Action Bank'!$E$5:$E$39,INDEX('Technical - Action Bank'!$K$5:$K$11,MATCH(HOME!$B$13,'Technical - Action Bank'!$J$5:$J$11,0))+K14-1))</f>
        <v/>
      </c>
      <c r="N14" s="10" t="str">
        <f t="shared" si="1"/>
        <v/>
      </c>
      <c r="O14" s="10" t="str">
        <f>IF(R14&lt;&gt;"Yes","",INDEX('Technical - Action Bank'!$F$5:$F$39,INDEX('Technical - Action Bank'!$K$5:$K$11,MATCH(HOME!$B$13,'Technical - Action Bank'!$J$5:$J$11,0))+K14-1))</f>
        <v/>
      </c>
      <c r="P14" s="10" t="str">
        <f>IF(R14&lt;&gt;"Yes","",INDEX('Technical - Action Bank'!$G$5:$G$39,INDEX('Technical - Action Bank'!$K$5:$K$11,MATCH(HOME!$B$13,'Technical - Action Bank'!$J$5:$J$11,0))+K14-1))</f>
        <v/>
      </c>
      <c r="Q14" s="10" t="str">
        <f>IF(R14&lt;&gt;"Yes","",IF(K14=4,IF(H14&lt;&gt;"",H14,"According to strategy horizon"),INDEX('Technical - Action Bank'!$H$5:$H$39,INDEX('Technical - Action Bank'!$K$5:$K$11,MATCH(HOME!$B$13,'Technical - Action Bank'!$J$5:$J$11,0))+K14-1)))</f>
        <v/>
      </c>
      <c r="R14" s="10" t="str">
        <f>'Strategy Inputs'!I6</f>
        <v>No</v>
      </c>
    </row>
    <row r="15" spans="1:18">
      <c r="A15" s="10" t="str">
        <f t="shared" si="0"/>
        <v/>
      </c>
      <c r="B15" s="10">
        <v>3</v>
      </c>
      <c r="C15" s="10">
        <f>'Strategy Inputs'!A7</f>
        <v>3</v>
      </c>
      <c r="D15" s="10">
        <f>'Strategy Inputs'!B7</f>
        <v>0</v>
      </c>
      <c r="E15" s="10">
        <f>'Strategy Inputs'!C7</f>
        <v>0</v>
      </c>
      <c r="F15" s="10">
        <f>'Strategy Inputs'!D7</f>
        <v>0</v>
      </c>
      <c r="G15" s="10">
        <f>'Strategy Inputs'!E7</f>
        <v>0</v>
      </c>
      <c r="H15" s="10">
        <f>'Strategy Inputs'!F7</f>
        <v>0</v>
      </c>
      <c r="I15" s="10">
        <f>'Strategy Inputs'!G7</f>
        <v>0</v>
      </c>
      <c r="J15" s="10">
        <f>'Strategy Inputs'!H7</f>
        <v>0</v>
      </c>
      <c r="K15" s="10">
        <v>1</v>
      </c>
      <c r="L15" s="10" t="str">
        <f>IF(R15&lt;&gt;"Yes","",INDEX('Technical - Action Bank'!$D$5:$D$39,INDEX('Technical - Action Bank'!$K$5:$K$11,MATCH(HOME!$B$13,'Technical - Action Bank'!$J$5:$J$11,0))+K15-1))</f>
        <v/>
      </c>
      <c r="M15" s="10" t="str">
        <f>IF(R15&lt;&gt;"Yes","",INDEX('Technical - Action Bank'!$E$5:$E$39,INDEX('Technical - Action Bank'!$K$5:$K$11,MATCH(HOME!$B$13,'Technical - Action Bank'!$J$5:$J$11,0))+K15-1))</f>
        <v/>
      </c>
      <c r="N15" s="10" t="str">
        <f t="shared" si="1"/>
        <v/>
      </c>
      <c r="O15" s="10" t="str">
        <f>IF(R15&lt;&gt;"Yes","",INDEX('Technical - Action Bank'!$F$5:$F$39,INDEX('Technical - Action Bank'!$K$5:$K$11,MATCH(HOME!$B$13,'Technical - Action Bank'!$J$5:$J$11,0))+K15-1))</f>
        <v/>
      </c>
      <c r="P15" s="10" t="str">
        <f>IF(R15&lt;&gt;"Yes","",INDEX('Technical - Action Bank'!$G$5:$G$39,INDEX('Technical - Action Bank'!$K$5:$K$11,MATCH(HOME!$B$13,'Technical - Action Bank'!$J$5:$J$11,0))+K15-1))</f>
        <v/>
      </c>
      <c r="Q15" s="10" t="str">
        <f>IF(R15&lt;&gt;"Yes","",IF(K15=4,IF(H15&lt;&gt;"",H15,"According to strategy horizon"),INDEX('Technical - Action Bank'!$H$5:$H$39,INDEX('Technical - Action Bank'!$K$5:$K$11,MATCH(HOME!$B$13,'Technical - Action Bank'!$J$5:$J$11,0))+K15-1)))</f>
        <v/>
      </c>
      <c r="R15" s="10" t="str">
        <f>'Strategy Inputs'!I7</f>
        <v>No</v>
      </c>
    </row>
    <row r="16" spans="1:18">
      <c r="A16" s="10" t="str">
        <f t="shared" si="0"/>
        <v/>
      </c>
      <c r="B16" s="10">
        <v>3</v>
      </c>
      <c r="C16" s="10">
        <f>'Strategy Inputs'!A7</f>
        <v>3</v>
      </c>
      <c r="D16" s="10">
        <f>'Strategy Inputs'!B7</f>
        <v>0</v>
      </c>
      <c r="E16" s="10">
        <f>'Strategy Inputs'!C7</f>
        <v>0</v>
      </c>
      <c r="F16" s="10">
        <f>'Strategy Inputs'!D7</f>
        <v>0</v>
      </c>
      <c r="G16" s="10">
        <f>'Strategy Inputs'!E7</f>
        <v>0</v>
      </c>
      <c r="H16" s="10">
        <f>'Strategy Inputs'!F7</f>
        <v>0</v>
      </c>
      <c r="I16" s="10">
        <f>'Strategy Inputs'!G7</f>
        <v>0</v>
      </c>
      <c r="J16" s="10">
        <f>'Strategy Inputs'!H7</f>
        <v>0</v>
      </c>
      <c r="K16" s="10">
        <v>2</v>
      </c>
      <c r="L16" s="10" t="str">
        <f>IF(R16&lt;&gt;"Yes","",INDEX('Technical - Action Bank'!$D$5:$D$39,INDEX('Technical - Action Bank'!$K$5:$K$11,MATCH(HOME!$B$13,'Technical - Action Bank'!$J$5:$J$11,0))+K16-1))</f>
        <v/>
      </c>
      <c r="M16" s="10" t="str">
        <f>IF(R16&lt;&gt;"Yes","",INDEX('Technical - Action Bank'!$E$5:$E$39,INDEX('Technical - Action Bank'!$K$5:$K$11,MATCH(HOME!$B$13,'Technical - Action Bank'!$J$5:$J$11,0))+K16-1))</f>
        <v/>
      </c>
      <c r="N16" s="10" t="str">
        <f t="shared" si="1"/>
        <v/>
      </c>
      <c r="O16" s="10" t="str">
        <f>IF(R16&lt;&gt;"Yes","",INDEX('Technical - Action Bank'!$F$5:$F$39,INDEX('Technical - Action Bank'!$K$5:$K$11,MATCH(HOME!$B$13,'Technical - Action Bank'!$J$5:$J$11,0))+K16-1))</f>
        <v/>
      </c>
      <c r="P16" s="10" t="str">
        <f>IF(R16&lt;&gt;"Yes","",INDEX('Technical - Action Bank'!$G$5:$G$39,INDEX('Technical - Action Bank'!$K$5:$K$11,MATCH(HOME!$B$13,'Technical - Action Bank'!$J$5:$J$11,0))+K16-1))</f>
        <v/>
      </c>
      <c r="Q16" s="10" t="str">
        <f>IF(R16&lt;&gt;"Yes","",IF(K16=4,IF(H16&lt;&gt;"",H16,"According to strategy horizon"),INDEX('Technical - Action Bank'!$H$5:$H$39,INDEX('Technical - Action Bank'!$K$5:$K$11,MATCH(HOME!$B$13,'Technical - Action Bank'!$J$5:$J$11,0))+K16-1)))</f>
        <v/>
      </c>
      <c r="R16" s="10" t="str">
        <f>'Strategy Inputs'!I7</f>
        <v>No</v>
      </c>
    </row>
    <row r="17" spans="1:18">
      <c r="A17" s="10" t="str">
        <f t="shared" si="0"/>
        <v/>
      </c>
      <c r="B17" s="10">
        <v>3</v>
      </c>
      <c r="C17" s="10">
        <f>'Strategy Inputs'!A7</f>
        <v>3</v>
      </c>
      <c r="D17" s="10">
        <f>'Strategy Inputs'!B7</f>
        <v>0</v>
      </c>
      <c r="E17" s="10">
        <f>'Strategy Inputs'!C7</f>
        <v>0</v>
      </c>
      <c r="F17" s="10">
        <f>'Strategy Inputs'!D7</f>
        <v>0</v>
      </c>
      <c r="G17" s="10">
        <f>'Strategy Inputs'!E7</f>
        <v>0</v>
      </c>
      <c r="H17" s="10">
        <f>'Strategy Inputs'!F7</f>
        <v>0</v>
      </c>
      <c r="I17" s="10">
        <f>'Strategy Inputs'!G7</f>
        <v>0</v>
      </c>
      <c r="J17" s="10">
        <f>'Strategy Inputs'!H7</f>
        <v>0</v>
      </c>
      <c r="K17" s="10">
        <v>3</v>
      </c>
      <c r="L17" s="10" t="str">
        <f>IF(R17&lt;&gt;"Yes","",INDEX('Technical - Action Bank'!$D$5:$D$39,INDEX('Technical - Action Bank'!$K$5:$K$11,MATCH(HOME!$B$13,'Technical - Action Bank'!$J$5:$J$11,0))+K17-1))</f>
        <v/>
      </c>
      <c r="M17" s="10" t="str">
        <f>IF(R17&lt;&gt;"Yes","",INDEX('Technical - Action Bank'!$E$5:$E$39,INDEX('Technical - Action Bank'!$K$5:$K$11,MATCH(HOME!$B$13,'Technical - Action Bank'!$J$5:$J$11,0))+K17-1))</f>
        <v/>
      </c>
      <c r="N17" s="10" t="str">
        <f t="shared" si="1"/>
        <v/>
      </c>
      <c r="O17" s="10" t="str">
        <f>IF(R17&lt;&gt;"Yes","",INDEX('Technical - Action Bank'!$F$5:$F$39,INDEX('Technical - Action Bank'!$K$5:$K$11,MATCH(HOME!$B$13,'Technical - Action Bank'!$J$5:$J$11,0))+K17-1))</f>
        <v/>
      </c>
      <c r="P17" s="10" t="str">
        <f>IF(R17&lt;&gt;"Yes","",INDEX('Technical - Action Bank'!$G$5:$G$39,INDEX('Technical - Action Bank'!$K$5:$K$11,MATCH(HOME!$B$13,'Technical - Action Bank'!$J$5:$J$11,0))+K17-1))</f>
        <v/>
      </c>
      <c r="Q17" s="10" t="str">
        <f>IF(R17&lt;&gt;"Yes","",IF(K17=4,IF(H17&lt;&gt;"",H17,"According to strategy horizon"),INDEX('Technical - Action Bank'!$H$5:$H$39,INDEX('Technical - Action Bank'!$K$5:$K$11,MATCH(HOME!$B$13,'Technical - Action Bank'!$J$5:$J$11,0))+K17-1)))</f>
        <v/>
      </c>
      <c r="R17" s="10" t="str">
        <f>'Strategy Inputs'!I7</f>
        <v>No</v>
      </c>
    </row>
    <row r="18" spans="1:18">
      <c r="A18" s="10" t="str">
        <f t="shared" si="0"/>
        <v/>
      </c>
      <c r="B18" s="10">
        <v>3</v>
      </c>
      <c r="C18" s="10">
        <f>'Strategy Inputs'!A7</f>
        <v>3</v>
      </c>
      <c r="D18" s="10">
        <f>'Strategy Inputs'!B7</f>
        <v>0</v>
      </c>
      <c r="E18" s="10">
        <f>'Strategy Inputs'!C7</f>
        <v>0</v>
      </c>
      <c r="F18" s="10">
        <f>'Strategy Inputs'!D7</f>
        <v>0</v>
      </c>
      <c r="G18" s="10">
        <f>'Strategy Inputs'!E7</f>
        <v>0</v>
      </c>
      <c r="H18" s="10">
        <f>'Strategy Inputs'!F7</f>
        <v>0</v>
      </c>
      <c r="I18" s="10">
        <f>'Strategy Inputs'!G7</f>
        <v>0</v>
      </c>
      <c r="J18" s="10">
        <f>'Strategy Inputs'!H7</f>
        <v>0</v>
      </c>
      <c r="K18" s="10">
        <v>4</v>
      </c>
      <c r="L18" s="10" t="str">
        <f>IF(R18&lt;&gt;"Yes","",INDEX('Technical - Action Bank'!$D$5:$D$39,INDEX('Technical - Action Bank'!$K$5:$K$11,MATCH(HOME!$B$13,'Technical - Action Bank'!$J$5:$J$11,0))+K18-1))</f>
        <v/>
      </c>
      <c r="M18" s="10" t="str">
        <f>IF(R18&lt;&gt;"Yes","",INDEX('Technical - Action Bank'!$E$5:$E$39,INDEX('Technical - Action Bank'!$K$5:$K$11,MATCH(HOME!$B$13,'Technical - Action Bank'!$J$5:$J$11,0))+K18-1))</f>
        <v/>
      </c>
      <c r="N18" s="10" t="str">
        <f t="shared" si="1"/>
        <v/>
      </c>
      <c r="O18" s="10" t="str">
        <f>IF(R18&lt;&gt;"Yes","",INDEX('Technical - Action Bank'!$F$5:$F$39,INDEX('Technical - Action Bank'!$K$5:$K$11,MATCH(HOME!$B$13,'Technical - Action Bank'!$J$5:$J$11,0))+K18-1))</f>
        <v/>
      </c>
      <c r="P18" s="10" t="str">
        <f>IF(R18&lt;&gt;"Yes","",INDEX('Technical - Action Bank'!$G$5:$G$39,INDEX('Technical - Action Bank'!$K$5:$K$11,MATCH(HOME!$B$13,'Technical - Action Bank'!$J$5:$J$11,0))+K18-1))</f>
        <v/>
      </c>
      <c r="Q18" s="10" t="str">
        <f>IF(R18&lt;&gt;"Yes","",IF(K18=4,IF(H18&lt;&gt;"",H18,"According to strategy horizon"),INDEX('Technical - Action Bank'!$H$5:$H$39,INDEX('Technical - Action Bank'!$K$5:$K$11,MATCH(HOME!$B$13,'Technical - Action Bank'!$J$5:$J$11,0))+K18-1)))</f>
        <v/>
      </c>
      <c r="R18" s="10" t="str">
        <f>'Strategy Inputs'!I7</f>
        <v>No</v>
      </c>
    </row>
    <row r="19" spans="1:18">
      <c r="A19" s="10" t="str">
        <f t="shared" si="0"/>
        <v/>
      </c>
      <c r="B19" s="10">
        <v>3</v>
      </c>
      <c r="C19" s="10">
        <f>'Strategy Inputs'!A7</f>
        <v>3</v>
      </c>
      <c r="D19" s="10">
        <f>'Strategy Inputs'!B7</f>
        <v>0</v>
      </c>
      <c r="E19" s="10">
        <f>'Strategy Inputs'!C7</f>
        <v>0</v>
      </c>
      <c r="F19" s="10">
        <f>'Strategy Inputs'!D7</f>
        <v>0</v>
      </c>
      <c r="G19" s="10">
        <f>'Strategy Inputs'!E7</f>
        <v>0</v>
      </c>
      <c r="H19" s="10">
        <f>'Strategy Inputs'!F7</f>
        <v>0</v>
      </c>
      <c r="I19" s="10">
        <f>'Strategy Inputs'!G7</f>
        <v>0</v>
      </c>
      <c r="J19" s="10">
        <f>'Strategy Inputs'!H7</f>
        <v>0</v>
      </c>
      <c r="K19" s="10">
        <v>5</v>
      </c>
      <c r="L19" s="10" t="str">
        <f>IF(R19&lt;&gt;"Yes","",INDEX('Technical - Action Bank'!$D$5:$D$39,INDEX('Technical - Action Bank'!$K$5:$K$11,MATCH(HOME!$B$13,'Technical - Action Bank'!$J$5:$J$11,0))+K19-1))</f>
        <v/>
      </c>
      <c r="M19" s="10" t="str">
        <f>IF(R19&lt;&gt;"Yes","",INDEX('Technical - Action Bank'!$E$5:$E$39,INDEX('Technical - Action Bank'!$K$5:$K$11,MATCH(HOME!$B$13,'Technical - Action Bank'!$J$5:$J$11,0))+K19-1))</f>
        <v/>
      </c>
      <c r="N19" s="10" t="str">
        <f t="shared" si="1"/>
        <v/>
      </c>
      <c r="O19" s="10" t="str">
        <f>IF(R19&lt;&gt;"Yes","",INDEX('Technical - Action Bank'!$F$5:$F$39,INDEX('Technical - Action Bank'!$K$5:$K$11,MATCH(HOME!$B$13,'Technical - Action Bank'!$J$5:$J$11,0))+K19-1))</f>
        <v/>
      </c>
      <c r="P19" s="10" t="str">
        <f>IF(R19&lt;&gt;"Yes","",INDEX('Technical - Action Bank'!$G$5:$G$39,INDEX('Technical - Action Bank'!$K$5:$K$11,MATCH(HOME!$B$13,'Technical - Action Bank'!$J$5:$J$11,0))+K19-1))</f>
        <v/>
      </c>
      <c r="Q19" s="10" t="str">
        <f>IF(R19&lt;&gt;"Yes","",IF(K19=4,IF(H19&lt;&gt;"",H19,"According to strategy horizon"),INDEX('Technical - Action Bank'!$H$5:$H$39,INDEX('Technical - Action Bank'!$K$5:$K$11,MATCH(HOME!$B$13,'Technical - Action Bank'!$J$5:$J$11,0))+K19-1)))</f>
        <v/>
      </c>
      <c r="R19" s="10" t="str">
        <f>'Strategy Inputs'!I7</f>
        <v>No</v>
      </c>
    </row>
    <row r="20" spans="1:18">
      <c r="A20" s="10" t="str">
        <f t="shared" si="0"/>
        <v/>
      </c>
      <c r="B20" s="10">
        <v>4</v>
      </c>
      <c r="C20" s="10">
        <f>'Strategy Inputs'!A8</f>
        <v>4</v>
      </c>
      <c r="D20" s="10">
        <f>'Strategy Inputs'!B8</f>
        <v>0</v>
      </c>
      <c r="E20" s="10">
        <f>'Strategy Inputs'!C8</f>
        <v>0</v>
      </c>
      <c r="F20" s="10">
        <f>'Strategy Inputs'!D8</f>
        <v>0</v>
      </c>
      <c r="G20" s="10">
        <f>'Strategy Inputs'!E8</f>
        <v>0</v>
      </c>
      <c r="H20" s="10">
        <f>'Strategy Inputs'!F8</f>
        <v>0</v>
      </c>
      <c r="I20" s="10">
        <f>'Strategy Inputs'!G8</f>
        <v>0</v>
      </c>
      <c r="J20" s="10">
        <f>'Strategy Inputs'!H8</f>
        <v>0</v>
      </c>
      <c r="K20" s="10">
        <v>1</v>
      </c>
      <c r="L20" s="10" t="str">
        <f>IF(R20&lt;&gt;"Yes","",INDEX('Technical - Action Bank'!$D$5:$D$39,INDEX('Technical - Action Bank'!$K$5:$K$11,MATCH(HOME!$B$13,'Technical - Action Bank'!$J$5:$J$11,0))+K20-1))</f>
        <v/>
      </c>
      <c r="M20" s="10" t="str">
        <f>IF(R20&lt;&gt;"Yes","",INDEX('Technical - Action Bank'!$E$5:$E$39,INDEX('Technical - Action Bank'!$K$5:$K$11,MATCH(HOME!$B$13,'Technical - Action Bank'!$J$5:$J$11,0))+K20-1))</f>
        <v/>
      </c>
      <c r="N20" s="10" t="str">
        <f t="shared" si="1"/>
        <v/>
      </c>
      <c r="O20" s="10" t="str">
        <f>IF(R20&lt;&gt;"Yes","",INDEX('Technical - Action Bank'!$F$5:$F$39,INDEX('Technical - Action Bank'!$K$5:$K$11,MATCH(HOME!$B$13,'Technical - Action Bank'!$J$5:$J$11,0))+K20-1))</f>
        <v/>
      </c>
      <c r="P20" s="10" t="str">
        <f>IF(R20&lt;&gt;"Yes","",INDEX('Technical - Action Bank'!$G$5:$G$39,INDEX('Technical - Action Bank'!$K$5:$K$11,MATCH(HOME!$B$13,'Technical - Action Bank'!$J$5:$J$11,0))+K20-1))</f>
        <v/>
      </c>
      <c r="Q20" s="10" t="str">
        <f>IF(R20&lt;&gt;"Yes","",IF(K20=4,IF(H20&lt;&gt;"",H20,"According to strategy horizon"),INDEX('Technical - Action Bank'!$H$5:$H$39,INDEX('Technical - Action Bank'!$K$5:$K$11,MATCH(HOME!$B$13,'Technical - Action Bank'!$J$5:$J$11,0))+K20-1)))</f>
        <v/>
      </c>
      <c r="R20" s="10" t="str">
        <f>'Strategy Inputs'!I8</f>
        <v>No</v>
      </c>
    </row>
    <row r="21" spans="1:18">
      <c r="A21" s="10" t="str">
        <f t="shared" si="0"/>
        <v/>
      </c>
      <c r="B21" s="10">
        <v>4</v>
      </c>
      <c r="C21" s="10">
        <f>'Strategy Inputs'!A8</f>
        <v>4</v>
      </c>
      <c r="D21" s="10">
        <f>'Strategy Inputs'!B8</f>
        <v>0</v>
      </c>
      <c r="E21" s="10">
        <f>'Strategy Inputs'!C8</f>
        <v>0</v>
      </c>
      <c r="F21" s="10">
        <f>'Strategy Inputs'!D8</f>
        <v>0</v>
      </c>
      <c r="G21" s="10">
        <f>'Strategy Inputs'!E8</f>
        <v>0</v>
      </c>
      <c r="H21" s="10">
        <f>'Strategy Inputs'!F8</f>
        <v>0</v>
      </c>
      <c r="I21" s="10">
        <f>'Strategy Inputs'!G8</f>
        <v>0</v>
      </c>
      <c r="J21" s="10">
        <f>'Strategy Inputs'!H8</f>
        <v>0</v>
      </c>
      <c r="K21" s="10">
        <v>2</v>
      </c>
      <c r="L21" s="10" t="str">
        <f>IF(R21&lt;&gt;"Yes","",INDEX('Technical - Action Bank'!$D$5:$D$39,INDEX('Technical - Action Bank'!$K$5:$K$11,MATCH(HOME!$B$13,'Technical - Action Bank'!$J$5:$J$11,0))+K21-1))</f>
        <v/>
      </c>
      <c r="M21" s="10" t="str">
        <f>IF(R21&lt;&gt;"Yes","",INDEX('Technical - Action Bank'!$E$5:$E$39,INDEX('Technical - Action Bank'!$K$5:$K$11,MATCH(HOME!$B$13,'Technical - Action Bank'!$J$5:$J$11,0))+K21-1))</f>
        <v/>
      </c>
      <c r="N21" s="10" t="str">
        <f t="shared" si="1"/>
        <v/>
      </c>
      <c r="O21" s="10" t="str">
        <f>IF(R21&lt;&gt;"Yes","",INDEX('Technical - Action Bank'!$F$5:$F$39,INDEX('Technical - Action Bank'!$K$5:$K$11,MATCH(HOME!$B$13,'Technical - Action Bank'!$J$5:$J$11,0))+K21-1))</f>
        <v/>
      </c>
      <c r="P21" s="10" t="str">
        <f>IF(R21&lt;&gt;"Yes","",INDEX('Technical - Action Bank'!$G$5:$G$39,INDEX('Technical - Action Bank'!$K$5:$K$11,MATCH(HOME!$B$13,'Technical - Action Bank'!$J$5:$J$11,0))+K21-1))</f>
        <v/>
      </c>
      <c r="Q21" s="10" t="str">
        <f>IF(R21&lt;&gt;"Yes","",IF(K21=4,IF(H21&lt;&gt;"",H21,"According to strategy horizon"),INDEX('Technical - Action Bank'!$H$5:$H$39,INDEX('Technical - Action Bank'!$K$5:$K$11,MATCH(HOME!$B$13,'Technical - Action Bank'!$J$5:$J$11,0))+K21-1)))</f>
        <v/>
      </c>
      <c r="R21" s="10" t="str">
        <f>'Strategy Inputs'!I8</f>
        <v>No</v>
      </c>
    </row>
    <row r="22" spans="1:18">
      <c r="A22" s="10" t="str">
        <f t="shared" si="0"/>
        <v/>
      </c>
      <c r="B22" s="10">
        <v>4</v>
      </c>
      <c r="C22" s="10">
        <f>'Strategy Inputs'!A8</f>
        <v>4</v>
      </c>
      <c r="D22" s="10">
        <f>'Strategy Inputs'!B8</f>
        <v>0</v>
      </c>
      <c r="E22" s="10">
        <f>'Strategy Inputs'!C8</f>
        <v>0</v>
      </c>
      <c r="F22" s="10">
        <f>'Strategy Inputs'!D8</f>
        <v>0</v>
      </c>
      <c r="G22" s="10">
        <f>'Strategy Inputs'!E8</f>
        <v>0</v>
      </c>
      <c r="H22" s="10">
        <f>'Strategy Inputs'!F8</f>
        <v>0</v>
      </c>
      <c r="I22" s="10">
        <f>'Strategy Inputs'!G8</f>
        <v>0</v>
      </c>
      <c r="J22" s="10">
        <f>'Strategy Inputs'!H8</f>
        <v>0</v>
      </c>
      <c r="K22" s="10">
        <v>3</v>
      </c>
      <c r="L22" s="10" t="str">
        <f>IF(R22&lt;&gt;"Yes","",INDEX('Technical - Action Bank'!$D$5:$D$39,INDEX('Technical - Action Bank'!$K$5:$K$11,MATCH(HOME!$B$13,'Technical - Action Bank'!$J$5:$J$11,0))+K22-1))</f>
        <v/>
      </c>
      <c r="M22" s="10" t="str">
        <f>IF(R22&lt;&gt;"Yes","",INDEX('Technical - Action Bank'!$E$5:$E$39,INDEX('Technical - Action Bank'!$K$5:$K$11,MATCH(HOME!$B$13,'Technical - Action Bank'!$J$5:$J$11,0))+K22-1))</f>
        <v/>
      </c>
      <c r="N22" s="10" t="str">
        <f t="shared" si="1"/>
        <v/>
      </c>
      <c r="O22" s="10" t="str">
        <f>IF(R22&lt;&gt;"Yes","",INDEX('Technical - Action Bank'!$F$5:$F$39,INDEX('Technical - Action Bank'!$K$5:$K$11,MATCH(HOME!$B$13,'Technical - Action Bank'!$J$5:$J$11,0))+K22-1))</f>
        <v/>
      </c>
      <c r="P22" s="10" t="str">
        <f>IF(R22&lt;&gt;"Yes","",INDEX('Technical - Action Bank'!$G$5:$G$39,INDEX('Technical - Action Bank'!$K$5:$K$11,MATCH(HOME!$B$13,'Technical - Action Bank'!$J$5:$J$11,0))+K22-1))</f>
        <v/>
      </c>
      <c r="Q22" s="10" t="str">
        <f>IF(R22&lt;&gt;"Yes","",IF(K22=4,IF(H22&lt;&gt;"",H22,"According to strategy horizon"),INDEX('Technical - Action Bank'!$H$5:$H$39,INDEX('Technical - Action Bank'!$K$5:$K$11,MATCH(HOME!$B$13,'Technical - Action Bank'!$J$5:$J$11,0))+K22-1)))</f>
        <v/>
      </c>
      <c r="R22" s="10" t="str">
        <f>'Strategy Inputs'!I8</f>
        <v>No</v>
      </c>
    </row>
    <row r="23" spans="1:18">
      <c r="A23" s="10" t="str">
        <f t="shared" si="0"/>
        <v/>
      </c>
      <c r="B23" s="10">
        <v>4</v>
      </c>
      <c r="C23" s="10">
        <f>'Strategy Inputs'!A8</f>
        <v>4</v>
      </c>
      <c r="D23" s="10">
        <f>'Strategy Inputs'!B8</f>
        <v>0</v>
      </c>
      <c r="E23" s="10">
        <f>'Strategy Inputs'!C8</f>
        <v>0</v>
      </c>
      <c r="F23" s="10">
        <f>'Strategy Inputs'!D8</f>
        <v>0</v>
      </c>
      <c r="G23" s="10">
        <f>'Strategy Inputs'!E8</f>
        <v>0</v>
      </c>
      <c r="H23" s="10">
        <f>'Strategy Inputs'!F8</f>
        <v>0</v>
      </c>
      <c r="I23" s="10">
        <f>'Strategy Inputs'!G8</f>
        <v>0</v>
      </c>
      <c r="J23" s="10">
        <f>'Strategy Inputs'!H8</f>
        <v>0</v>
      </c>
      <c r="K23" s="10">
        <v>4</v>
      </c>
      <c r="L23" s="10" t="str">
        <f>IF(R23&lt;&gt;"Yes","",INDEX('Technical - Action Bank'!$D$5:$D$39,INDEX('Technical - Action Bank'!$K$5:$K$11,MATCH(HOME!$B$13,'Technical - Action Bank'!$J$5:$J$11,0))+K23-1))</f>
        <v/>
      </c>
      <c r="M23" s="10" t="str">
        <f>IF(R23&lt;&gt;"Yes","",INDEX('Technical - Action Bank'!$E$5:$E$39,INDEX('Technical - Action Bank'!$K$5:$K$11,MATCH(HOME!$B$13,'Technical - Action Bank'!$J$5:$J$11,0))+K23-1))</f>
        <v/>
      </c>
      <c r="N23" s="10" t="str">
        <f t="shared" si="1"/>
        <v/>
      </c>
      <c r="O23" s="10" t="str">
        <f>IF(R23&lt;&gt;"Yes","",INDEX('Technical - Action Bank'!$F$5:$F$39,INDEX('Technical - Action Bank'!$K$5:$K$11,MATCH(HOME!$B$13,'Technical - Action Bank'!$J$5:$J$11,0))+K23-1))</f>
        <v/>
      </c>
      <c r="P23" s="10" t="str">
        <f>IF(R23&lt;&gt;"Yes","",INDEX('Technical - Action Bank'!$G$5:$G$39,INDEX('Technical - Action Bank'!$K$5:$K$11,MATCH(HOME!$B$13,'Technical - Action Bank'!$J$5:$J$11,0))+K23-1))</f>
        <v/>
      </c>
      <c r="Q23" s="10" t="str">
        <f>IF(R23&lt;&gt;"Yes","",IF(K23=4,IF(H23&lt;&gt;"",H23,"According to strategy horizon"),INDEX('Technical - Action Bank'!$H$5:$H$39,INDEX('Technical - Action Bank'!$K$5:$K$11,MATCH(HOME!$B$13,'Technical - Action Bank'!$J$5:$J$11,0))+K23-1)))</f>
        <v/>
      </c>
      <c r="R23" s="10" t="str">
        <f>'Strategy Inputs'!I8</f>
        <v>No</v>
      </c>
    </row>
    <row r="24" spans="1:18">
      <c r="A24" s="10" t="str">
        <f t="shared" si="0"/>
        <v/>
      </c>
      <c r="B24" s="10">
        <v>4</v>
      </c>
      <c r="C24" s="10">
        <f>'Strategy Inputs'!A8</f>
        <v>4</v>
      </c>
      <c r="D24" s="10">
        <f>'Strategy Inputs'!B8</f>
        <v>0</v>
      </c>
      <c r="E24" s="10">
        <f>'Strategy Inputs'!C8</f>
        <v>0</v>
      </c>
      <c r="F24" s="10">
        <f>'Strategy Inputs'!D8</f>
        <v>0</v>
      </c>
      <c r="G24" s="10">
        <f>'Strategy Inputs'!E8</f>
        <v>0</v>
      </c>
      <c r="H24" s="10">
        <f>'Strategy Inputs'!F8</f>
        <v>0</v>
      </c>
      <c r="I24" s="10">
        <f>'Strategy Inputs'!G8</f>
        <v>0</v>
      </c>
      <c r="J24" s="10">
        <f>'Strategy Inputs'!H8</f>
        <v>0</v>
      </c>
      <c r="K24" s="10">
        <v>5</v>
      </c>
      <c r="L24" s="10" t="str">
        <f>IF(R24&lt;&gt;"Yes","",INDEX('Technical - Action Bank'!$D$5:$D$39,INDEX('Technical - Action Bank'!$K$5:$K$11,MATCH(HOME!$B$13,'Technical - Action Bank'!$J$5:$J$11,0))+K24-1))</f>
        <v/>
      </c>
      <c r="M24" s="10" t="str">
        <f>IF(R24&lt;&gt;"Yes","",INDEX('Technical - Action Bank'!$E$5:$E$39,INDEX('Technical - Action Bank'!$K$5:$K$11,MATCH(HOME!$B$13,'Technical - Action Bank'!$J$5:$J$11,0))+K24-1))</f>
        <v/>
      </c>
      <c r="N24" s="10" t="str">
        <f t="shared" si="1"/>
        <v/>
      </c>
      <c r="O24" s="10" t="str">
        <f>IF(R24&lt;&gt;"Yes","",INDEX('Technical - Action Bank'!$F$5:$F$39,INDEX('Technical - Action Bank'!$K$5:$K$11,MATCH(HOME!$B$13,'Technical - Action Bank'!$J$5:$J$11,0))+K24-1))</f>
        <v/>
      </c>
      <c r="P24" s="10" t="str">
        <f>IF(R24&lt;&gt;"Yes","",INDEX('Technical - Action Bank'!$G$5:$G$39,INDEX('Technical - Action Bank'!$K$5:$K$11,MATCH(HOME!$B$13,'Technical - Action Bank'!$J$5:$J$11,0))+K24-1))</f>
        <v/>
      </c>
      <c r="Q24" s="10" t="str">
        <f>IF(R24&lt;&gt;"Yes","",IF(K24=4,IF(H24&lt;&gt;"",H24,"According to strategy horizon"),INDEX('Technical - Action Bank'!$H$5:$H$39,INDEX('Technical - Action Bank'!$K$5:$K$11,MATCH(HOME!$B$13,'Technical - Action Bank'!$J$5:$J$11,0))+K24-1)))</f>
        <v/>
      </c>
      <c r="R24" s="10" t="str">
        <f>'Strategy Inputs'!I8</f>
        <v>No</v>
      </c>
    </row>
    <row r="25" spans="1:18">
      <c r="A25" s="10" t="str">
        <f t="shared" si="0"/>
        <v/>
      </c>
      <c r="B25" s="10">
        <v>5</v>
      </c>
      <c r="C25" s="10">
        <f>'Strategy Inputs'!A9</f>
        <v>5</v>
      </c>
      <c r="D25" s="10">
        <f>'Strategy Inputs'!B9</f>
        <v>0</v>
      </c>
      <c r="E25" s="10">
        <f>'Strategy Inputs'!C9</f>
        <v>0</v>
      </c>
      <c r="F25" s="10">
        <f>'Strategy Inputs'!D9</f>
        <v>0</v>
      </c>
      <c r="G25" s="10">
        <f>'Strategy Inputs'!E9</f>
        <v>0</v>
      </c>
      <c r="H25" s="10">
        <f>'Strategy Inputs'!F9</f>
        <v>0</v>
      </c>
      <c r="I25" s="10">
        <f>'Strategy Inputs'!G9</f>
        <v>0</v>
      </c>
      <c r="J25" s="10">
        <f>'Strategy Inputs'!H9</f>
        <v>0</v>
      </c>
      <c r="K25" s="10">
        <v>1</v>
      </c>
      <c r="L25" s="10" t="str">
        <f>IF(R25&lt;&gt;"Yes","",INDEX('Technical - Action Bank'!$D$5:$D$39,INDEX('Technical - Action Bank'!$K$5:$K$11,MATCH(HOME!$B$13,'Technical - Action Bank'!$J$5:$J$11,0))+K25-1))</f>
        <v/>
      </c>
      <c r="M25" s="10" t="str">
        <f>IF(R25&lt;&gt;"Yes","",INDEX('Technical - Action Bank'!$E$5:$E$39,INDEX('Technical - Action Bank'!$K$5:$K$11,MATCH(HOME!$B$13,'Technical - Action Bank'!$J$5:$J$11,0))+K25-1))</f>
        <v/>
      </c>
      <c r="N25" s="10" t="str">
        <f t="shared" si="1"/>
        <v/>
      </c>
      <c r="O25" s="10" t="str">
        <f>IF(R25&lt;&gt;"Yes","",INDEX('Technical - Action Bank'!$F$5:$F$39,INDEX('Technical - Action Bank'!$K$5:$K$11,MATCH(HOME!$B$13,'Technical - Action Bank'!$J$5:$J$11,0))+K25-1))</f>
        <v/>
      </c>
      <c r="P25" s="10" t="str">
        <f>IF(R25&lt;&gt;"Yes","",INDEX('Technical - Action Bank'!$G$5:$G$39,INDEX('Technical - Action Bank'!$K$5:$K$11,MATCH(HOME!$B$13,'Technical - Action Bank'!$J$5:$J$11,0))+K25-1))</f>
        <v/>
      </c>
      <c r="Q25" s="10" t="str">
        <f>IF(R25&lt;&gt;"Yes","",IF(K25=4,IF(H25&lt;&gt;"",H25,"According to strategy horizon"),INDEX('Technical - Action Bank'!$H$5:$H$39,INDEX('Technical - Action Bank'!$K$5:$K$11,MATCH(HOME!$B$13,'Technical - Action Bank'!$J$5:$J$11,0))+K25-1)))</f>
        <v/>
      </c>
      <c r="R25" s="10" t="str">
        <f>'Strategy Inputs'!I9</f>
        <v>No</v>
      </c>
    </row>
    <row r="26" spans="1:18">
      <c r="A26" s="10" t="str">
        <f t="shared" si="0"/>
        <v/>
      </c>
      <c r="B26" s="10">
        <v>5</v>
      </c>
      <c r="C26" s="10">
        <f>'Strategy Inputs'!A9</f>
        <v>5</v>
      </c>
      <c r="D26" s="10">
        <f>'Strategy Inputs'!B9</f>
        <v>0</v>
      </c>
      <c r="E26" s="10">
        <f>'Strategy Inputs'!C9</f>
        <v>0</v>
      </c>
      <c r="F26" s="10">
        <f>'Strategy Inputs'!D9</f>
        <v>0</v>
      </c>
      <c r="G26" s="10">
        <f>'Strategy Inputs'!E9</f>
        <v>0</v>
      </c>
      <c r="H26" s="10">
        <f>'Strategy Inputs'!F9</f>
        <v>0</v>
      </c>
      <c r="I26" s="10">
        <f>'Strategy Inputs'!G9</f>
        <v>0</v>
      </c>
      <c r="J26" s="10">
        <f>'Strategy Inputs'!H9</f>
        <v>0</v>
      </c>
      <c r="K26" s="10">
        <v>2</v>
      </c>
      <c r="L26" s="10" t="str">
        <f>IF(R26&lt;&gt;"Yes","",INDEX('Technical - Action Bank'!$D$5:$D$39,INDEX('Technical - Action Bank'!$K$5:$K$11,MATCH(HOME!$B$13,'Technical - Action Bank'!$J$5:$J$11,0))+K26-1))</f>
        <v/>
      </c>
      <c r="M26" s="10" t="str">
        <f>IF(R26&lt;&gt;"Yes","",INDEX('Technical - Action Bank'!$E$5:$E$39,INDEX('Technical - Action Bank'!$K$5:$K$11,MATCH(HOME!$B$13,'Technical - Action Bank'!$J$5:$J$11,0))+K26-1))</f>
        <v/>
      </c>
      <c r="N26" s="10" t="str">
        <f t="shared" si="1"/>
        <v/>
      </c>
      <c r="O26" s="10" t="str">
        <f>IF(R26&lt;&gt;"Yes","",INDEX('Technical - Action Bank'!$F$5:$F$39,INDEX('Technical - Action Bank'!$K$5:$K$11,MATCH(HOME!$B$13,'Technical - Action Bank'!$J$5:$J$11,0))+K26-1))</f>
        <v/>
      </c>
      <c r="P26" s="10" t="str">
        <f>IF(R26&lt;&gt;"Yes","",INDEX('Technical - Action Bank'!$G$5:$G$39,INDEX('Technical - Action Bank'!$K$5:$K$11,MATCH(HOME!$B$13,'Technical - Action Bank'!$J$5:$J$11,0))+K26-1))</f>
        <v/>
      </c>
      <c r="Q26" s="10" t="str">
        <f>IF(R26&lt;&gt;"Yes","",IF(K26=4,IF(H26&lt;&gt;"",H26,"According to strategy horizon"),INDEX('Technical - Action Bank'!$H$5:$H$39,INDEX('Technical - Action Bank'!$K$5:$K$11,MATCH(HOME!$B$13,'Technical - Action Bank'!$J$5:$J$11,0))+K26-1)))</f>
        <v/>
      </c>
      <c r="R26" s="10" t="str">
        <f>'Strategy Inputs'!I9</f>
        <v>No</v>
      </c>
    </row>
    <row r="27" spans="1:18">
      <c r="A27" s="10" t="str">
        <f t="shared" si="0"/>
        <v/>
      </c>
      <c r="B27" s="10">
        <v>5</v>
      </c>
      <c r="C27" s="10">
        <f>'Strategy Inputs'!A9</f>
        <v>5</v>
      </c>
      <c r="D27" s="10">
        <f>'Strategy Inputs'!B9</f>
        <v>0</v>
      </c>
      <c r="E27" s="10">
        <f>'Strategy Inputs'!C9</f>
        <v>0</v>
      </c>
      <c r="F27" s="10">
        <f>'Strategy Inputs'!D9</f>
        <v>0</v>
      </c>
      <c r="G27" s="10">
        <f>'Strategy Inputs'!E9</f>
        <v>0</v>
      </c>
      <c r="H27" s="10">
        <f>'Strategy Inputs'!F9</f>
        <v>0</v>
      </c>
      <c r="I27" s="10">
        <f>'Strategy Inputs'!G9</f>
        <v>0</v>
      </c>
      <c r="J27" s="10">
        <f>'Strategy Inputs'!H9</f>
        <v>0</v>
      </c>
      <c r="K27" s="10">
        <v>3</v>
      </c>
      <c r="L27" s="10" t="str">
        <f>IF(R27&lt;&gt;"Yes","",INDEX('Technical - Action Bank'!$D$5:$D$39,INDEX('Technical - Action Bank'!$K$5:$K$11,MATCH(HOME!$B$13,'Technical - Action Bank'!$J$5:$J$11,0))+K27-1))</f>
        <v/>
      </c>
      <c r="M27" s="10" t="str">
        <f>IF(R27&lt;&gt;"Yes","",INDEX('Technical - Action Bank'!$E$5:$E$39,INDEX('Technical - Action Bank'!$K$5:$K$11,MATCH(HOME!$B$13,'Technical - Action Bank'!$J$5:$J$11,0))+K27-1))</f>
        <v/>
      </c>
      <c r="N27" s="10" t="str">
        <f t="shared" si="1"/>
        <v/>
      </c>
      <c r="O27" s="10" t="str">
        <f>IF(R27&lt;&gt;"Yes","",INDEX('Technical - Action Bank'!$F$5:$F$39,INDEX('Technical - Action Bank'!$K$5:$K$11,MATCH(HOME!$B$13,'Technical - Action Bank'!$J$5:$J$11,0))+K27-1))</f>
        <v/>
      </c>
      <c r="P27" s="10" t="str">
        <f>IF(R27&lt;&gt;"Yes","",INDEX('Technical - Action Bank'!$G$5:$G$39,INDEX('Technical - Action Bank'!$K$5:$K$11,MATCH(HOME!$B$13,'Technical - Action Bank'!$J$5:$J$11,0))+K27-1))</f>
        <v/>
      </c>
      <c r="Q27" s="10" t="str">
        <f>IF(R27&lt;&gt;"Yes","",IF(K27=4,IF(H27&lt;&gt;"",H27,"According to strategy horizon"),INDEX('Technical - Action Bank'!$H$5:$H$39,INDEX('Technical - Action Bank'!$K$5:$K$11,MATCH(HOME!$B$13,'Technical - Action Bank'!$J$5:$J$11,0))+K27-1)))</f>
        <v/>
      </c>
      <c r="R27" s="10" t="str">
        <f>'Strategy Inputs'!I9</f>
        <v>No</v>
      </c>
    </row>
    <row r="28" spans="1:18">
      <c r="A28" s="10" t="str">
        <f t="shared" si="0"/>
        <v/>
      </c>
      <c r="B28" s="10">
        <v>5</v>
      </c>
      <c r="C28" s="10">
        <f>'Strategy Inputs'!A9</f>
        <v>5</v>
      </c>
      <c r="D28" s="10">
        <f>'Strategy Inputs'!B9</f>
        <v>0</v>
      </c>
      <c r="E28" s="10">
        <f>'Strategy Inputs'!C9</f>
        <v>0</v>
      </c>
      <c r="F28" s="10">
        <f>'Strategy Inputs'!D9</f>
        <v>0</v>
      </c>
      <c r="G28" s="10">
        <f>'Strategy Inputs'!E9</f>
        <v>0</v>
      </c>
      <c r="H28" s="10">
        <f>'Strategy Inputs'!F9</f>
        <v>0</v>
      </c>
      <c r="I28" s="10">
        <f>'Strategy Inputs'!G9</f>
        <v>0</v>
      </c>
      <c r="J28" s="10">
        <f>'Strategy Inputs'!H9</f>
        <v>0</v>
      </c>
      <c r="K28" s="10">
        <v>4</v>
      </c>
      <c r="L28" s="10" t="str">
        <f>IF(R28&lt;&gt;"Yes","",INDEX('Technical - Action Bank'!$D$5:$D$39,INDEX('Technical - Action Bank'!$K$5:$K$11,MATCH(HOME!$B$13,'Technical - Action Bank'!$J$5:$J$11,0))+K28-1))</f>
        <v/>
      </c>
      <c r="M28" s="10" t="str">
        <f>IF(R28&lt;&gt;"Yes","",INDEX('Technical - Action Bank'!$E$5:$E$39,INDEX('Technical - Action Bank'!$K$5:$K$11,MATCH(HOME!$B$13,'Technical - Action Bank'!$J$5:$J$11,0))+K28-1))</f>
        <v/>
      </c>
      <c r="N28" s="10" t="str">
        <f t="shared" si="1"/>
        <v/>
      </c>
      <c r="O28" s="10" t="str">
        <f>IF(R28&lt;&gt;"Yes","",INDEX('Technical - Action Bank'!$F$5:$F$39,INDEX('Technical - Action Bank'!$K$5:$K$11,MATCH(HOME!$B$13,'Technical - Action Bank'!$J$5:$J$11,0))+K28-1))</f>
        <v/>
      </c>
      <c r="P28" s="10" t="str">
        <f>IF(R28&lt;&gt;"Yes","",INDEX('Technical - Action Bank'!$G$5:$G$39,INDEX('Technical - Action Bank'!$K$5:$K$11,MATCH(HOME!$B$13,'Technical - Action Bank'!$J$5:$J$11,0))+K28-1))</f>
        <v/>
      </c>
      <c r="Q28" s="10" t="str">
        <f>IF(R28&lt;&gt;"Yes","",IF(K28=4,IF(H28&lt;&gt;"",H28,"According to strategy horizon"),INDEX('Technical - Action Bank'!$H$5:$H$39,INDEX('Technical - Action Bank'!$K$5:$K$11,MATCH(HOME!$B$13,'Technical - Action Bank'!$J$5:$J$11,0))+K28-1)))</f>
        <v/>
      </c>
      <c r="R28" s="10" t="str">
        <f>'Strategy Inputs'!I9</f>
        <v>No</v>
      </c>
    </row>
    <row r="29" spans="1:18">
      <c r="A29" s="10" t="str">
        <f t="shared" si="0"/>
        <v/>
      </c>
      <c r="B29" s="10">
        <v>5</v>
      </c>
      <c r="C29" s="10">
        <f>'Strategy Inputs'!A9</f>
        <v>5</v>
      </c>
      <c r="D29" s="10">
        <f>'Strategy Inputs'!B9</f>
        <v>0</v>
      </c>
      <c r="E29" s="10">
        <f>'Strategy Inputs'!C9</f>
        <v>0</v>
      </c>
      <c r="F29" s="10">
        <f>'Strategy Inputs'!D9</f>
        <v>0</v>
      </c>
      <c r="G29" s="10">
        <f>'Strategy Inputs'!E9</f>
        <v>0</v>
      </c>
      <c r="H29" s="10">
        <f>'Strategy Inputs'!F9</f>
        <v>0</v>
      </c>
      <c r="I29" s="10">
        <f>'Strategy Inputs'!G9</f>
        <v>0</v>
      </c>
      <c r="J29" s="10">
        <f>'Strategy Inputs'!H9</f>
        <v>0</v>
      </c>
      <c r="K29" s="10">
        <v>5</v>
      </c>
      <c r="L29" s="10" t="str">
        <f>IF(R29&lt;&gt;"Yes","",INDEX('Technical - Action Bank'!$D$5:$D$39,INDEX('Technical - Action Bank'!$K$5:$K$11,MATCH(HOME!$B$13,'Technical - Action Bank'!$J$5:$J$11,0))+K29-1))</f>
        <v/>
      </c>
      <c r="M29" s="10" t="str">
        <f>IF(R29&lt;&gt;"Yes","",INDEX('Technical - Action Bank'!$E$5:$E$39,INDEX('Technical - Action Bank'!$K$5:$K$11,MATCH(HOME!$B$13,'Technical - Action Bank'!$J$5:$J$11,0))+K29-1))</f>
        <v/>
      </c>
      <c r="N29" s="10" t="str">
        <f t="shared" si="1"/>
        <v/>
      </c>
      <c r="O29" s="10" t="str">
        <f>IF(R29&lt;&gt;"Yes","",INDEX('Technical - Action Bank'!$F$5:$F$39,INDEX('Technical - Action Bank'!$K$5:$K$11,MATCH(HOME!$B$13,'Technical - Action Bank'!$J$5:$J$11,0))+K29-1))</f>
        <v/>
      </c>
      <c r="P29" s="10" t="str">
        <f>IF(R29&lt;&gt;"Yes","",INDEX('Technical - Action Bank'!$G$5:$G$39,INDEX('Technical - Action Bank'!$K$5:$K$11,MATCH(HOME!$B$13,'Technical - Action Bank'!$J$5:$J$11,0))+K29-1))</f>
        <v/>
      </c>
      <c r="Q29" s="10" t="str">
        <f>IF(R29&lt;&gt;"Yes","",IF(K29=4,IF(H29&lt;&gt;"",H29,"According to strategy horizon"),INDEX('Technical - Action Bank'!$H$5:$H$39,INDEX('Technical - Action Bank'!$K$5:$K$11,MATCH(HOME!$B$13,'Technical - Action Bank'!$J$5:$J$11,0))+K29-1)))</f>
        <v/>
      </c>
      <c r="R29" s="10" t="str">
        <f>'Strategy Inputs'!I9</f>
        <v>No</v>
      </c>
    </row>
    <row r="30" spans="1:18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HOME</vt:lpstr>
      <vt:lpstr>Strategy Inputs</vt:lpstr>
      <vt:lpstr>Operational Plan</vt:lpstr>
      <vt:lpstr>Implementation Dashboard</vt:lpstr>
      <vt:lpstr>Management Summary</vt:lpstr>
      <vt:lpstr>Technical - Action Bank</vt:lpstr>
      <vt:lpstr>Technical - Automation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Brian Minikin</cp:lastModifiedBy>
  <dcterms:created xsi:type="dcterms:W3CDTF">2026-09-02T12:14:31Z</dcterms:created>
  <dcterms:modified xsi:type="dcterms:W3CDTF">2026-09-02T12:33:55Z</dcterms:modified>
</cp:coreProperties>
</file>