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SMT Project/STR Files/"/>
    </mc:Choice>
  </mc:AlternateContent>
  <xr:revisionPtr revIDLastSave="43" documentId="8_{71329973-35B3-4F6E-A0BF-DBFA9801F5A2}" xr6:coauthVersionLast="47" xr6:coauthVersionMax="47" xr10:uidLastSave="{86BD020D-1277-4048-A6C9-BB58367FC00F}"/>
  <bookViews>
    <workbookView xWindow="-120" yWindow="-120" windowWidth="20730" windowHeight="11160" activeTab="3" xr2:uid="{00000000-000D-0000-FFFF-FFFF00000000}"/>
  </bookViews>
  <sheets>
    <sheet name="Project Brief" sheetId="1" r:id="rId1"/>
    <sheet name="Project Plan" sheetId="2" r:id="rId2"/>
    <sheet name="Project Status" sheetId="3" r:id="rId3"/>
    <sheet name="Management Summary" sheetId="4" r:id="rId4"/>
    <sheet name="Technical - Action Bank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4" l="1"/>
  <c r="I23" i="4"/>
  <c r="F23" i="4"/>
  <c r="J22" i="4"/>
  <c r="I22" i="4"/>
  <c r="F22" i="4"/>
  <c r="J21" i="4"/>
  <c r="I21" i="4"/>
  <c r="F21" i="4"/>
  <c r="J20" i="4"/>
  <c r="I20" i="4"/>
  <c r="F20" i="4"/>
  <c r="J19" i="4"/>
  <c r="I19" i="4"/>
  <c r="F19" i="4"/>
  <c r="J18" i="4"/>
  <c r="I18" i="4"/>
  <c r="F18" i="4"/>
  <c r="J17" i="4"/>
  <c r="I17" i="4"/>
  <c r="F17" i="4"/>
  <c r="J16" i="4"/>
  <c r="I16" i="4"/>
  <c r="F16" i="4"/>
  <c r="J15" i="4"/>
  <c r="I15" i="4"/>
  <c r="F15" i="4"/>
  <c r="J14" i="4"/>
  <c r="I14" i="4"/>
  <c r="F14" i="4"/>
  <c r="H10" i="4"/>
  <c r="B10" i="4"/>
  <c r="H9" i="4"/>
  <c r="B9" i="4"/>
  <c r="H8" i="4"/>
  <c r="B8" i="4"/>
  <c r="H7" i="4"/>
  <c r="B7" i="4"/>
  <c r="H6" i="4"/>
  <c r="B6" i="4"/>
  <c r="H5" i="4"/>
  <c r="B5" i="4"/>
  <c r="H4" i="4"/>
  <c r="B4" i="4"/>
  <c r="H26" i="3"/>
  <c r="E26" i="3"/>
  <c r="H25" i="3"/>
  <c r="E25" i="3"/>
  <c r="H24" i="3"/>
  <c r="F24" i="3"/>
  <c r="E24" i="3"/>
  <c r="B24" i="3"/>
  <c r="H23" i="3"/>
  <c r="E23" i="3"/>
  <c r="H22" i="3"/>
  <c r="E22" i="3"/>
  <c r="H21" i="3"/>
  <c r="E21" i="3"/>
  <c r="H20" i="3"/>
  <c r="F20" i="3"/>
  <c r="E20" i="3"/>
  <c r="B20" i="3"/>
  <c r="H19" i="3"/>
  <c r="E19" i="3"/>
  <c r="H18" i="3"/>
  <c r="E18" i="3"/>
  <c r="H17" i="3"/>
  <c r="E17" i="3"/>
  <c r="E13" i="3"/>
  <c r="B13" i="3"/>
  <c r="E12" i="3"/>
  <c r="E12" i="1" s="1"/>
  <c r="B12" i="3"/>
  <c r="E11" i="3"/>
  <c r="E9" i="4" s="1"/>
  <c r="B11" i="3"/>
  <c r="E10" i="3"/>
  <c r="B10" i="3"/>
  <c r="E9" i="3"/>
  <c r="E8" i="4" s="1"/>
  <c r="B9" i="3"/>
  <c r="E8" i="3"/>
  <c r="B8" i="3"/>
  <c r="E7" i="3"/>
  <c r="E7" i="4" s="1"/>
  <c r="B7" i="3"/>
  <c r="E6" i="3"/>
  <c r="E6" i="4" s="1"/>
  <c r="B6" i="3"/>
  <c r="E5" i="3"/>
  <c r="E4" i="4" s="1"/>
  <c r="B5" i="3"/>
  <c r="E5" i="4" s="1"/>
  <c r="A2" i="3"/>
  <c r="C14" i="2"/>
  <c r="G14" i="2" s="1"/>
  <c r="B14" i="2"/>
  <c r="B23" i="4" s="1"/>
  <c r="J13" i="2"/>
  <c r="E13" i="2"/>
  <c r="G22" i="4" s="1"/>
  <c r="C13" i="2"/>
  <c r="H13" i="2" s="1"/>
  <c r="B13" i="2"/>
  <c r="B25" i="3" s="1"/>
  <c r="L12" i="2"/>
  <c r="J12" i="2"/>
  <c r="F12" i="2"/>
  <c r="D21" i="4" s="1"/>
  <c r="E12" i="2"/>
  <c r="G21" i="4" s="1"/>
  <c r="C12" i="2"/>
  <c r="H12" i="2" s="1"/>
  <c r="B12" i="2"/>
  <c r="B21" i="4" s="1"/>
  <c r="S11" i="2"/>
  <c r="H20" i="4" s="1"/>
  <c r="L11" i="2"/>
  <c r="J11" i="2"/>
  <c r="G11" i="2"/>
  <c r="F11" i="2"/>
  <c r="D20" i="4" s="1"/>
  <c r="E11" i="2"/>
  <c r="G20" i="4" s="1"/>
  <c r="C11" i="2"/>
  <c r="H11" i="2" s="1"/>
  <c r="B11" i="2"/>
  <c r="B23" i="3" s="1"/>
  <c r="C10" i="2"/>
  <c r="G10" i="2" s="1"/>
  <c r="B10" i="2"/>
  <c r="B19" i="4" s="1"/>
  <c r="J9" i="2"/>
  <c r="E9" i="2"/>
  <c r="G18" i="4" s="1"/>
  <c r="C9" i="2"/>
  <c r="H9" i="2" s="1"/>
  <c r="B9" i="2"/>
  <c r="B21" i="3" s="1"/>
  <c r="L8" i="2"/>
  <c r="J8" i="2"/>
  <c r="F8" i="2"/>
  <c r="D17" i="4" s="1"/>
  <c r="E8" i="2"/>
  <c r="G17" i="4" s="1"/>
  <c r="C8" i="2"/>
  <c r="H8" i="2" s="1"/>
  <c r="B8" i="2"/>
  <c r="B17" i="4" s="1"/>
  <c r="S7" i="2"/>
  <c r="H16" i="4" s="1"/>
  <c r="L7" i="2"/>
  <c r="J7" i="2"/>
  <c r="G7" i="2"/>
  <c r="F7" i="2"/>
  <c r="D16" i="4" s="1"/>
  <c r="E7" i="2"/>
  <c r="G16" i="4" s="1"/>
  <c r="C7" i="2"/>
  <c r="H7" i="2" s="1"/>
  <c r="B7" i="2"/>
  <c r="B16" i="4" s="1"/>
  <c r="C6" i="2"/>
  <c r="G6" i="2" s="1"/>
  <c r="B6" i="2"/>
  <c r="B15" i="4" s="1"/>
  <c r="J5" i="2"/>
  <c r="E5" i="2"/>
  <c r="G14" i="4" s="1"/>
  <c r="C5" i="2"/>
  <c r="H5" i="2" s="1"/>
  <c r="B5" i="2"/>
  <c r="B17" i="3" s="1"/>
  <c r="A2" i="2"/>
  <c r="E24" i="1"/>
  <c r="E21" i="1"/>
  <c r="E11" i="1"/>
  <c r="E10" i="1"/>
  <c r="E9" i="1"/>
  <c r="E8" i="1"/>
  <c r="E7" i="1"/>
  <c r="E6" i="1"/>
  <c r="E5" i="1"/>
  <c r="E14" i="4" l="1"/>
  <c r="D17" i="3"/>
  <c r="E18" i="4"/>
  <c r="D21" i="3"/>
  <c r="E22" i="4"/>
  <c r="D25" i="3"/>
  <c r="E16" i="4"/>
  <c r="D19" i="3"/>
  <c r="E17" i="4"/>
  <c r="D20" i="3"/>
  <c r="E20" i="4"/>
  <c r="D23" i="3"/>
  <c r="D24" i="3"/>
  <c r="E21" i="4"/>
  <c r="H6" i="2"/>
  <c r="B20" i="4"/>
  <c r="F5" i="2"/>
  <c r="L5" i="2"/>
  <c r="E6" i="2"/>
  <c r="J6" i="2"/>
  <c r="G8" i="2"/>
  <c r="S8" i="2"/>
  <c r="F9" i="2"/>
  <c r="L9" i="2"/>
  <c r="E10" i="2"/>
  <c r="J10" i="2"/>
  <c r="G12" i="2"/>
  <c r="S12" i="2"/>
  <c r="F13" i="2"/>
  <c r="L13" i="2"/>
  <c r="E14" i="2"/>
  <c r="J14" i="2"/>
  <c r="B19" i="3"/>
  <c r="F19" i="3"/>
  <c r="C20" i="3"/>
  <c r="F23" i="3"/>
  <c r="C24" i="3"/>
  <c r="C16" i="4"/>
  <c r="C20" i="4"/>
  <c r="H10" i="2"/>
  <c r="E10" i="4"/>
  <c r="G5" i="2"/>
  <c r="S5" i="2"/>
  <c r="F6" i="2"/>
  <c r="L6" i="2"/>
  <c r="G9" i="2"/>
  <c r="S9" i="2"/>
  <c r="F10" i="2"/>
  <c r="L10" i="2"/>
  <c r="G13" i="2"/>
  <c r="S13" i="2"/>
  <c r="F14" i="2"/>
  <c r="L14" i="2"/>
  <c r="B18" i="3"/>
  <c r="C19" i="3"/>
  <c r="G19" i="3"/>
  <c r="B22" i="3"/>
  <c r="C23" i="3"/>
  <c r="G23" i="3"/>
  <c r="B26" i="3"/>
  <c r="B14" i="4"/>
  <c r="C17" i="4"/>
  <c r="B18" i="4"/>
  <c r="C21" i="4"/>
  <c r="B22" i="4"/>
  <c r="H14" i="2"/>
  <c r="F17" i="3"/>
  <c r="F21" i="3"/>
  <c r="F25" i="3"/>
  <c r="C14" i="4"/>
  <c r="C18" i="4"/>
  <c r="C22" i="4"/>
  <c r="C26" i="3" l="1"/>
  <c r="D23" i="4"/>
  <c r="C18" i="3"/>
  <c r="D15" i="4"/>
  <c r="D22" i="3"/>
  <c r="E19" i="4"/>
  <c r="H21" i="4"/>
  <c r="G24" i="3"/>
  <c r="G25" i="3"/>
  <c r="H22" i="4"/>
  <c r="H14" i="4"/>
  <c r="G17" i="3"/>
  <c r="S6" i="2"/>
  <c r="G15" i="4"/>
  <c r="C15" i="4"/>
  <c r="F18" i="3"/>
  <c r="E23" i="4"/>
  <c r="D26" i="3"/>
  <c r="H17" i="4"/>
  <c r="G20" i="3"/>
  <c r="C22" i="3"/>
  <c r="D19" i="4"/>
  <c r="H18" i="4"/>
  <c r="G21" i="3"/>
  <c r="S14" i="2"/>
  <c r="C23" i="4"/>
  <c r="F26" i="3"/>
  <c r="G23" i="4"/>
  <c r="D18" i="4"/>
  <c r="C21" i="3"/>
  <c r="D18" i="3"/>
  <c r="E15" i="4"/>
  <c r="C25" i="3"/>
  <c r="D22" i="4"/>
  <c r="S10" i="2"/>
  <c r="G19" i="4"/>
  <c r="F22" i="3"/>
  <c r="C19" i="4"/>
  <c r="D14" i="4"/>
  <c r="C17" i="3"/>
  <c r="G22" i="3" l="1"/>
  <c r="H19" i="4"/>
  <c r="G26" i="3"/>
  <c r="H23" i="4"/>
  <c r="G18" i="3"/>
  <c r="H15" i="4"/>
</calcChain>
</file>

<file path=xl/sharedStrings.xml><?xml version="1.0" encoding="utf-8"?>
<sst xmlns="http://schemas.openxmlformats.org/spreadsheetml/2006/main" count="740" uniqueCount="438">
  <si>
    <t>ISMT STR-05 — STRATEGIC ISSUE IMPLEMENTATION PROJECT PLAN</t>
  </si>
  <si>
    <t>Purpose: take one important strategic issue or response and turn it into a practical, distributable project plan for the person responsible for delivery.</t>
  </si>
  <si>
    <t>Project Title</t>
  </si>
  <si>
    <t>Project Status</t>
  </si>
  <si>
    <t>QUICK START</t>
  </si>
  <si>
    <t>Strategic Issue / Challenge</t>
  </si>
  <si>
    <t>Overall Progress</t>
  </si>
  <si>
    <t>1</t>
  </si>
  <si>
    <t>Define the project</t>
  </si>
  <si>
    <t>Complete the yellow project fields. Project Type selects the implementation pathway.</t>
  </si>
  <si>
    <t>Agreed Strategic Response / Project Direction</t>
  </si>
  <si>
    <t>Actions Complete</t>
  </si>
  <si>
    <t>2</t>
  </si>
  <si>
    <t>Review the generated plan</t>
  </si>
  <si>
    <t>Ten practical project actions appear automatically on Project Plan.</t>
  </si>
  <si>
    <t>Desired Outcome</t>
  </si>
  <si>
    <t>Actions In Progress</t>
  </si>
  <si>
    <t>3</t>
  </si>
  <si>
    <t>Edit only where needed</t>
  </si>
  <si>
    <t>Suggested actions, outputs and measures are starting points; use the optional edit fields to localise them.</t>
  </si>
  <si>
    <t>Context Type</t>
  </si>
  <si>
    <t>Sport Facility</t>
  </si>
  <si>
    <t>Blocked Actions</t>
  </si>
  <si>
    <t>4</t>
  </si>
  <si>
    <t>Assign delivery</t>
  </si>
  <si>
    <t>Add Action Owner, Planned Start, Planned Due, Status, resources and dependencies as the plan becomes concrete.</t>
  </si>
  <si>
    <t>Project Type</t>
  </si>
  <si>
    <t>Facility / Asset</t>
  </si>
  <si>
    <t>Overdue Actions</t>
  </si>
  <si>
    <t>5</t>
  </si>
  <si>
    <t>Manage the project</t>
  </si>
  <si>
    <t>Update Status and Progress / Blocker Note during implementation reviews.</t>
  </si>
  <si>
    <t>Strategic Theme</t>
  </si>
  <si>
    <t>Next Milestone</t>
  </si>
  <si>
    <t>6</t>
  </si>
  <si>
    <t>Distribute / report</t>
  </si>
  <si>
    <t>Project Brief, Project Plan and Management Summary can stand alone for the responsible lead.</t>
  </si>
  <si>
    <t>Source / Reference</t>
  </si>
  <si>
    <t>Current Management Focus</t>
  </si>
  <si>
    <t>Responsible Lead</t>
  </si>
  <si>
    <t>PROJECT DESIGN RULES</t>
  </si>
  <si>
    <t>Project Sponsor / Authority</t>
  </si>
  <si>
    <t>One issue</t>
  </si>
  <si>
    <t>STR-05 deliberately handles one strategic issue / response in depth.</t>
  </si>
  <si>
    <t>Project Start Date</t>
  </si>
  <si>
    <t>Ten actions</t>
  </si>
  <si>
    <t>The project is limited to ten implementation steps to keep ownership and review manageable.</t>
  </si>
  <si>
    <t>Target Completion Date</t>
  </si>
  <si>
    <t>Context + type</t>
  </si>
  <si>
    <t>Context affects stakeholders; Project Type determines the implementation pathway.</t>
  </si>
  <si>
    <t>Success Measure</t>
  </si>
  <si>
    <t>No blank-page planning</t>
  </si>
  <si>
    <t>Actions, milestones and evidence measures are drafted automatically.</t>
  </si>
  <si>
    <t>No false facts</t>
  </si>
  <si>
    <t>People, dates, budget, dependencies and real progress remain management inputs.</t>
  </si>
  <si>
    <t>Standalone</t>
  </si>
  <si>
    <t>The workbook can be distributed without requiring the recipient to understand STR-02/03/04.</t>
  </si>
  <si>
    <t>KEY PROJECT DEPENDENCIES / CONDITIONS</t>
  </si>
  <si>
    <t>AUTO PROJECT FOCUS</t>
  </si>
  <si>
    <t>Dependency / Condition 1</t>
  </si>
  <si>
    <t>Project Focus</t>
  </si>
  <si>
    <t>Dependency / Condition 2</t>
  </si>
  <si>
    <t>Dependency / Condition 3</t>
  </si>
  <si>
    <t>Dependency / Condition 4</t>
  </si>
  <si>
    <t>Typical Support</t>
  </si>
  <si>
    <t>Implementation principle: the responsible lead should be able to open this workbook and understand the issue, the intended outcome, the ten-step pathway, the next milestone and any blocker without reopening the strategic-planning analysis.</t>
  </si>
  <si>
    <t>STR-05 — PROJECT IMPLEMENTATION PLAN</t>
  </si>
  <si>
    <t>Step</t>
  </si>
  <si>
    <t>Phase</t>
  </si>
  <si>
    <t>Suggested Action (Auto)</t>
  </si>
  <si>
    <t>Edited Action (Optional)</t>
  </si>
  <si>
    <t>Working Action (Auto)</t>
  </si>
  <si>
    <t>Output / Milestone (Auto)</t>
  </si>
  <si>
    <t>Measure / Evidence (Auto)</t>
  </si>
  <si>
    <t>Suggested Lead</t>
  </si>
  <si>
    <t>Action Owner</t>
  </si>
  <si>
    <t>Typical Support (Auto)</t>
  </si>
  <si>
    <t>Support / Partners</t>
  </si>
  <si>
    <t>Suggested Timing</t>
  </si>
  <si>
    <t>Planned Start</t>
  </si>
  <si>
    <t>Planned Due</t>
  </si>
  <si>
    <t>Status</t>
  </si>
  <si>
    <t>Resource / Budget Note</t>
  </si>
  <si>
    <t>Dependency / Decision</t>
  </si>
  <si>
    <t>Progress / Blocker Note</t>
  </si>
  <si>
    <t>Due Status (Auto)</t>
  </si>
  <si>
    <t>Use the ten generated steps as the project backbone. Edit the action wording only where local circumstances require it; do not add detail unless it improves delivery, accountability or decision-making.</t>
  </si>
  <si>
    <t>STR-05 — PROJECT STATUS</t>
  </si>
  <si>
    <t>KPI</t>
  </si>
  <si>
    <t>Result</t>
  </si>
  <si>
    <t>Current Control</t>
  </si>
  <si>
    <t>Complete</t>
  </si>
  <si>
    <t>Current Phase</t>
  </si>
  <si>
    <t>In Progress</t>
  </si>
  <si>
    <t>Not Started</t>
  </si>
  <si>
    <t>Next Action</t>
  </si>
  <si>
    <t>Blocked</t>
  </si>
  <si>
    <t>Next Owner</t>
  </si>
  <si>
    <t>On Hold</t>
  </si>
  <si>
    <t>Next Due</t>
  </si>
  <si>
    <t>Overdue</t>
  </si>
  <si>
    <t>Current Blocker</t>
  </si>
  <si>
    <t>Due Soon</t>
  </si>
  <si>
    <t>Management Focus</t>
  </si>
  <si>
    <t>Actions With Owner</t>
  </si>
  <si>
    <t>Target Completion</t>
  </si>
  <si>
    <t>10-STEP DELIVERY TRACKER</t>
  </si>
  <si>
    <t>Milestone</t>
  </si>
  <si>
    <t>Owner</t>
  </si>
  <si>
    <t>Due</t>
  </si>
  <si>
    <t>Due Status</t>
  </si>
  <si>
    <t>Management discipline: review blockers and overdue actions first, then confirm the next milestone, owner and due date. Avoid creating a separate action list outside this project plan.</t>
  </si>
  <si>
    <t>STR-05 — PROJECT MANAGEMENT SUMMARY</t>
  </si>
  <si>
    <t>Standalone review sheet for the responsible lead and sponsor: project purpose, current status, next milestone, blocker and the ten-step delivery record.</t>
  </si>
  <si>
    <t>Context</t>
  </si>
  <si>
    <t>Strategic Issue</t>
  </si>
  <si>
    <t>Next Phase</t>
  </si>
  <si>
    <t>Sponsor / Authority</t>
  </si>
  <si>
    <t>Project Start</t>
  </si>
  <si>
    <t>Overdue / Blocked</t>
  </si>
  <si>
    <t>PROJECT DELIVERY STATUS</t>
  </si>
  <si>
    <t>Working Action</t>
  </si>
  <si>
    <t>Output / Milestone</t>
  </si>
  <si>
    <t>Resource / Budget</t>
  </si>
  <si>
    <t>PROJECT REVIEW QUESTIONS</t>
  </si>
  <si>
    <t>What is the single next milestone, and is one person clearly accountable for it?</t>
  </si>
  <si>
    <t>What is blocked or overdue, and what decision or resource is required to resolve it?</t>
  </si>
  <si>
    <t>Is the project still producing the intended strategic outcome, or only completing activity?</t>
  </si>
  <si>
    <t>When the project closes, who will own the ongoing system, policy, programme, asset or responsibility?</t>
  </si>
  <si>
    <t>TECHNICAL REFERENCE — STR-05 PROJECT ACTION BANK</t>
  </si>
  <si>
    <t>No user input is required. Project Type selects the ten-step implementation pathway; Context supplies typical supporting stakeholders.</t>
  </si>
  <si>
    <t>Action Template</t>
  </si>
  <si>
    <t>Measure / Evidence</t>
  </si>
  <si>
    <t>Start Index</t>
  </si>
  <si>
    <t>Governance / Policy</t>
  </si>
  <si>
    <t>Confirm</t>
  </si>
  <si>
    <t>Confirm mandate, sponsor, decision authority and the governance / policy outcome required for: {ISSUE}</t>
  </si>
  <si>
    <t>Mandate and decision authority confirmed</t>
  </si>
  <si>
    <t>Sponsor, authority and intended governance outcome are recorded</t>
  </si>
  <si>
    <t>Start-up</t>
  </si>
  <si>
    <t>Asset owner / custodian; facility lead; technical / safety advisers; community / landowners; user groups</t>
  </si>
  <si>
    <t>Assess</t>
  </si>
  <si>
    <t>Review the current governance arrangements, rules, evidence and gaps relevant to: {ISSUE}</t>
  </si>
  <si>
    <t>Current-state governance review</t>
  </si>
  <si>
    <t>Existing rules, evidence and material gaps are documented</t>
  </si>
  <si>
    <t>Sport Organisation / Federation</t>
  </si>
  <si>
    <t>Board; executive / staff; member clubs / associations; athletes; coaches / officials; government / NOC / partners</t>
  </si>
  <si>
    <t>Design</t>
  </si>
  <si>
    <t>Develop the proposed governance, policy or structural solution required to address: {ISSUE}</t>
  </si>
  <si>
    <t>Draft governance / policy solution</t>
  </si>
  <si>
    <t>Draft solution clearly defines roles, rules, responsibilities and intended outcome</t>
  </si>
  <si>
    <t>Early project</t>
  </si>
  <si>
    <t>Programme / Participation</t>
  </si>
  <si>
    <t>Community Sport Club</t>
  </si>
  <si>
    <t>Committee; members; coaches / volunteers; venue owner; parents / community partners</t>
  </si>
  <si>
    <t>Consult</t>
  </si>
  <si>
    <t>Consult affected members, athletes, staff, government and other relevant stakeholders on the proposed solution</t>
  </si>
  <si>
    <t>Stakeholder consultation completed</t>
  </si>
  <si>
    <t>Key feedback, concerns and required changes are recorded</t>
  </si>
  <si>
    <t>Workforce / Capability</t>
  </si>
  <si>
    <t>Government Sport Department / Agency</t>
  </si>
  <si>
    <t>Responsible unit; finance / procurement; legal / policy; districts / local government; sport bodies; service partners</t>
  </si>
  <si>
    <t>Approve</t>
  </si>
  <si>
    <t>Obtain the required Board, executive, government or member approval for the final governance / policy solution</t>
  </si>
  <si>
    <t>Formal approval obtained</t>
  </si>
  <si>
    <t>Approval decision and effective date are documented</t>
  </si>
  <si>
    <t>Before implementation</t>
  </si>
  <si>
    <t>Finance / Revenue</t>
  </si>
  <si>
    <t>Sport Programme / Project</t>
  </si>
  <si>
    <t>Programme lead; delivery staff / coaches; participants; venues; schools / clubs / community partners</t>
  </si>
  <si>
    <t>Mobilise</t>
  </si>
  <si>
    <t>Prepare the people, documents, communication, training and resources needed for implementation</t>
  </si>
  <si>
    <t>Implementation readiness package</t>
  </si>
  <si>
    <t>Responsibilities, documents, communication and resources are ready</t>
  </si>
  <si>
    <t>Partnership / Stakeholder</t>
  </si>
  <si>
    <t>Event / Competition</t>
  </si>
  <si>
    <t>Event director; competition management; venue; officials; medical / safety / security; teams / participants; suppliers</t>
  </si>
  <si>
    <t>Implement</t>
  </si>
  <si>
    <t>Implement the approved governance / policy arrangements and communicate the changes to affected parties</t>
  </si>
  <si>
    <t>Approved arrangements implemented</t>
  </si>
  <si>
    <t>New governance / policy requirements are operating in practice</t>
  </si>
  <si>
    <t>Implementation</t>
  </si>
  <si>
    <t>Safety / Compliance</t>
  </si>
  <si>
    <t>General / Other</t>
  </si>
  <si>
    <t>Project sponsor; project lead; affected staff / users; technical advisers; finance / administration; external partners</t>
  </si>
  <si>
    <t>Stabilise</t>
  </si>
  <si>
    <t>Resolve early implementation issues and support people to apply the new arrangements consistently</t>
  </si>
  <si>
    <t>Implementation stabilised</t>
  </si>
  <si>
    <t>Initial implementation problems are resolved and responsibilities are functioning</t>
  </si>
  <si>
    <t>Data / Monitoring</t>
  </si>
  <si>
    <t>Monitor</t>
  </si>
  <si>
    <t>Monitor compliance, decision quality, participation and intended governance outcomes</t>
  </si>
  <si>
    <t>Governance performance review</t>
  </si>
  <si>
    <t>Evidence shows whether the new arrangements are being applied and are effective</t>
  </si>
  <si>
    <t>Review / close</t>
  </si>
  <si>
    <t>Other</t>
  </si>
  <si>
    <t>Close / Embed</t>
  </si>
  <si>
    <t>Close the project by confirming ongoing ownership, review dates and any remaining improvement actions</t>
  </si>
  <si>
    <t>Project closed and governance embedded</t>
  </si>
  <si>
    <t>Ongoing owner, review cycle and residual actions are confirmed</t>
  </si>
  <si>
    <t>Confirm authority, access, ownership / custody, project sponsor and the required facility outcome for: {ISSUE}</t>
  </si>
  <si>
    <t>Authority and facility project scope confirmed</t>
  </si>
  <si>
    <t>Access, authority, custody and intended facility outcome are documented</t>
  </si>
  <si>
    <t>Complete the condition, safety, asset and serviceability assessment required to define the real scope of: {ISSUE}</t>
  </si>
  <si>
    <t>Verified condition / readiness assessment</t>
  </si>
  <si>
    <t>Priority defects, risks, usable assets and constraints are recorded</t>
  </si>
  <si>
    <t>Define the minimum acceptable facility outcome, work scope, standards and implementation sequence</t>
  </si>
  <si>
    <t>Facility work scope and standards</t>
  </si>
  <si>
    <t>Required works, priorities, standards and sequence are agreed</t>
  </si>
  <si>
    <t>Consult users, asset owner, technical advisers, community / landowners and other affected stakeholders</t>
  </si>
  <si>
    <t>Stakeholder and user requirements confirmed</t>
  </si>
  <si>
    <t>Critical access, use, technical and community requirements are recorded</t>
  </si>
  <si>
    <t>Secure approvals, work authorisations, procurement decisions and budget / resource commitments required to proceed</t>
  </si>
  <si>
    <t>Facility implementation approvals</t>
  </si>
  <si>
    <t>Required approvals and resource commitments are confirmed</t>
  </si>
  <si>
    <t>Mobilise contractors / workforce, materials, equipment, site controls and implementation logistics</t>
  </si>
  <si>
    <t>Facility works mobilised</t>
  </si>
  <si>
    <t>People, materials, equipment and site arrangements are ready</t>
  </si>
  <si>
    <t>Deliver the priority works / asset actions needed to achieve the agreed facility outcome</t>
  </si>
  <si>
    <t>Priority facility works completed</t>
  </si>
  <si>
    <t>Specified work outputs are completed to the required standard</t>
  </si>
  <si>
    <t>Commission, test and progressively activate the facility / asset under controlled operating conditions</t>
  </si>
  <si>
    <t>Facility / asset commissioned</t>
  </si>
  <si>
    <t>Safety, utilities, equipment and operating readiness are verified</t>
  </si>
  <si>
    <t>Monitor use, condition, maintenance, cost and operating problems and complete corrective actions</t>
  </si>
  <si>
    <t>Early operating review</t>
  </si>
  <si>
    <t>Condition, use and operating evidence are reviewed and corrective actions recorded</t>
  </si>
  <si>
    <t>Close the project and transfer ongoing maintenance, custody and operating responsibilities into routine management</t>
  </si>
  <si>
    <t>Facility project closed and handed over</t>
  </si>
  <si>
    <t>Handover, maintenance ownership and outstanding actions are confirmed</t>
  </si>
  <si>
    <t>Confirm the programme purpose, target group, sponsor, desired participation outcome and scope for: {ISSUE}</t>
  </si>
  <si>
    <t>Programme purpose and target outcome confirmed</t>
  </si>
  <si>
    <t>Target group, intended outcome, scope and accountable sponsor are recorded</t>
  </si>
  <si>
    <t>Establish the baseline demand, participation data, barriers and existing services relevant to: {ISSUE}</t>
  </si>
  <si>
    <t>Participation baseline and needs summary</t>
  </si>
  <si>
    <t>Current demand, barriers and service gaps are documented</t>
  </si>
  <si>
    <t>Design the delivery model, participant pathway, schedule, locations and minimum programme standards</t>
  </si>
  <si>
    <t>Programme delivery model</t>
  </si>
  <si>
    <t>Delivery approach, schedule, locations and standards are documented</t>
  </si>
  <si>
    <t>Consult target participants, coaches, clubs, schools, community groups and relevant delivery partners</t>
  </si>
  <si>
    <t>Participant and partner consultation completed</t>
  </si>
  <si>
    <t>Demand, access needs and partner commitments are recorded</t>
  </si>
  <si>
    <t>Approve the programme model, safeguarding requirements, budget and performance measures</t>
  </si>
  <si>
    <t>Programme approved for delivery</t>
  </si>
  <si>
    <t>Delivery model, protections, budget and measures are approved</t>
  </si>
  <si>
    <t>Secure venues, staff / coaches, equipment, funding, communication and partner support</t>
  </si>
  <si>
    <t>Programme resources mobilised</t>
  </si>
  <si>
    <t>Essential delivery resources and responsibilities are confirmed</t>
  </si>
  <si>
    <t>Pilot or launch the programme and commence planned participant delivery</t>
  </si>
  <si>
    <t>Programme delivery commenced</t>
  </si>
  <si>
    <t>Planned sessions / activities are operating</t>
  </si>
  <si>
    <t>Stabilise delivery by resolving attendance, logistics, staffing and participant-experience issues</t>
  </si>
  <si>
    <t>Programme delivery stabilised</t>
  </si>
  <si>
    <t>Early delivery problems are resolved and participation is consistent</t>
  </si>
  <si>
    <t>Monitor reach, attendance, retention, inclusion, cost and outcome measures</t>
  </si>
  <si>
    <t>Programme performance review</t>
  </si>
  <si>
    <t>Participation and outcome evidence is available and reviewed</t>
  </si>
  <si>
    <t>Close the initial project phase and decide whether to continue, scale, redesign or embed the programme</t>
  </si>
  <si>
    <t>Programme transition decision</t>
  </si>
  <si>
    <t>Future delivery decision, ownership and improvement actions are confirmed</t>
  </si>
  <si>
    <t>Confirm the capability problem, accountable sponsor, affected roles and desired workforce outcome for: {ISSUE}</t>
  </si>
  <si>
    <t>Workforce / capability issue defined</t>
  </si>
  <si>
    <t>Affected roles, sponsor and target capability outcome are documented</t>
  </si>
  <si>
    <t>Map current roles, staffing, skills, workload, gaps and existing capability evidence</t>
  </si>
  <si>
    <t>Current workforce / capability profile</t>
  </si>
  <si>
    <t>Current capacity and priority capability gaps are documented</t>
  </si>
  <si>
    <t>Design the target role structure, competency requirements, staffing model or development response</t>
  </si>
  <si>
    <t>Target workforce / capability model</t>
  </si>
  <si>
    <t>Required roles, competencies and development response are defined</t>
  </si>
  <si>
    <t>Consult affected staff, volunteers, managers, technical specialists and relevant stakeholders</t>
  </si>
  <si>
    <t>Workforce consultation completed</t>
  </si>
  <si>
    <t>Key concerns, implementation needs and role impacts are recorded</t>
  </si>
  <si>
    <t>Approve the workforce model, role changes, development approach and required resources</t>
  </si>
  <si>
    <t>Workforce / capability response approved</t>
  </si>
  <si>
    <t>Target structure / development plan and resource decisions are approved</t>
  </si>
  <si>
    <t>Mobilise recruitment, redeployment, training, induction, materials and supervisor support</t>
  </si>
  <si>
    <t>Capability development resources ready</t>
  </si>
  <si>
    <t>Required people, learning resources and support arrangements are in place</t>
  </si>
  <si>
    <t>Implement the agreed staffing, role, induction or capability-development actions</t>
  </si>
  <si>
    <t>Workforce / capability actions implemented</t>
  </si>
  <si>
    <t>Planned role and capability changes are operating</t>
  </si>
  <si>
    <t>Support supervisors and participants to apply new roles, skills and operating expectations consistently</t>
  </si>
  <si>
    <t>New capability stabilised</t>
  </si>
  <si>
    <t>Early role / capability issues are resolved</t>
  </si>
  <si>
    <t>Monitor performance, workload, capability evidence and remaining gaps</t>
  </si>
  <si>
    <t>Capability performance review</t>
  </si>
  <si>
    <t>Evidence shows whether capability and delivery performance are improving</t>
  </si>
  <si>
    <t>Close the project by embedding induction, ongoing development, succession and review responsibilities</t>
  </si>
  <si>
    <t>Capability project embedded</t>
  </si>
  <si>
    <t>Ongoing ownership, development cycle and residual gaps are confirmed</t>
  </si>
  <si>
    <t>Confirm the financial issue, accountable sponsor, desired financial outcome and decision authority for: {ISSUE}</t>
  </si>
  <si>
    <t>Financial project scope confirmed</t>
  </si>
  <si>
    <t>Financial problem, target outcome, sponsor and decision authority are recorded</t>
  </si>
  <si>
    <t>Establish the current cost, income, funding, cash-flow and financial-control baseline</t>
  </si>
  <si>
    <t>Financial baseline</t>
  </si>
  <si>
    <t>Reliable current financial position and material constraints are documented</t>
  </si>
  <si>
    <t>Develop realistic funding, revenue, cost-control or resource-allocation options</t>
  </si>
  <si>
    <t>Financial options developed</t>
  </si>
  <si>
    <t>Practical options, assumptions and expected financial effect are documented</t>
  </si>
  <si>
    <t>Consult affected managers, finance personnel, partners, sponsors or users on the feasible options</t>
  </si>
  <si>
    <t>Financial stakeholder consultation completed</t>
  </si>
  <si>
    <t>Key feasibility, affordability and stakeholder issues are recorded</t>
  </si>
  <si>
    <t>Select and approve the preferred financial model, controls, targets and implementation approach</t>
  </si>
  <si>
    <t>Financial model approved</t>
  </si>
  <si>
    <t>Approved model, controls, targets and responsibilities are documented</t>
  </si>
  <si>
    <t>Prepare systems, agreements, pricing / funding arrangements, controls and responsible staff</t>
  </si>
  <si>
    <t>Financial implementation readiness</t>
  </si>
  <si>
    <t>Required controls, agreements, systems and responsible roles are ready</t>
  </si>
  <si>
    <t>Launch the approved funding, revenue, cost or resource-allocation actions</t>
  </si>
  <si>
    <t>Financial strategy implemented</t>
  </si>
  <si>
    <t>Approved financial actions have commenced</t>
  </si>
  <si>
    <t>Resolve early operational, collection, compliance, affordability or cash-flow issues</t>
  </si>
  <si>
    <t>Financial implementation stabilised</t>
  </si>
  <si>
    <t>Early financial operating problems are controlled</t>
  </si>
  <si>
    <t>Monitor income, expenditure, cash, variance, compliance and financial sustainability</t>
  </si>
  <si>
    <t>Financial performance review</t>
  </si>
  <si>
    <t>Financial performance is tracked against approved targets</t>
  </si>
  <si>
    <t>Close the project phase and embed the approved financial model into routine budgeting and reporting</t>
  </si>
  <si>
    <t>Financial model embedded</t>
  </si>
  <si>
    <t>Ongoing controls, ownership and review cycle are confirmed</t>
  </si>
  <si>
    <t>Confirm the strategic partnership / stakeholder outcome, sponsor and authority required for: {ISSUE}</t>
  </si>
  <si>
    <t>Partnership objective confirmed</t>
  </si>
  <si>
    <t>Desired relationship outcome, sponsor and authority are recorded</t>
  </si>
  <si>
    <t>Map priority stakeholders, interests, influence, current relationships and mutual dependencies</t>
  </si>
  <si>
    <t>Stakeholder map</t>
  </si>
  <si>
    <t>Priority stakeholders, interests and relationship gaps are documented</t>
  </si>
  <si>
    <t>Define the proposed value proposition, roles, contributions and preferred partnership model</t>
  </si>
  <si>
    <t>Partnership proposition</t>
  </si>
  <si>
    <t>Mutual value, roles and intended contributions are defined</t>
  </si>
  <si>
    <t>Engage priority stakeholders and test interest, concerns, conditions and willingness to participate</t>
  </si>
  <si>
    <t>Priority stakeholder engagement completed</t>
  </si>
  <si>
    <t>Stakeholder positions, conditions and potential commitments are recorded</t>
  </si>
  <si>
    <t>Negotiate and approve roles, contributions, governance arrangements and any formal agreement required</t>
  </si>
  <si>
    <t>Partnership agreement / decision</t>
  </si>
  <si>
    <t>Approved roles, contributions, decision arrangements and commitments are documented</t>
  </si>
  <si>
    <t>Prepare joint work arrangements, contacts, resources, communication and implementation responsibilities</t>
  </si>
  <si>
    <t>Partnership implementation ready</t>
  </si>
  <si>
    <t>Joint responsibilities, resources and communication arrangements are confirmed</t>
  </si>
  <si>
    <t>Commence joint delivery and fulfil the agreed early partnership commitments</t>
  </si>
  <si>
    <t>Partnership activity commenced</t>
  </si>
  <si>
    <t>Initial joint commitments are delivered</t>
  </si>
  <si>
    <t>Resolve coordination, communication, contribution or trust issues and stabilise the relationship</t>
  </si>
  <si>
    <t>Partnership operating effectively</t>
  </si>
  <si>
    <t>Early relationship and coordination issues are resolved</t>
  </si>
  <si>
    <t>Monitor partner commitments, shared outputs, relationship quality and mutual value</t>
  </si>
  <si>
    <t>Partnership performance review</t>
  </si>
  <si>
    <t>Evidence shows whether commitments and shared value are being achieved</t>
  </si>
  <si>
    <t>Review the partnership and decide whether to renew, expand, redesign or close the arrangement</t>
  </si>
  <si>
    <t>Partnership review decision</t>
  </si>
  <si>
    <t>Future relationship decision and ongoing responsibilities are confirmed</t>
  </si>
  <si>
    <t>Confirm the legal, regulatory, safety or safeguarding obligations, responsible authority and required outcome for: {ISSUE}</t>
  </si>
  <si>
    <t>Compliance scope and authority confirmed</t>
  </si>
  <si>
    <t>Applicable obligations, responsible authority and target outcome are documented</t>
  </si>
  <si>
    <t>Audit current compliance, hazards, incidents, controls, records and material gaps</t>
  </si>
  <si>
    <t>Compliance / safety baseline audit</t>
  </si>
  <si>
    <t>Current controls and material compliance / safety gaps are documented</t>
  </si>
  <si>
    <t>Design the required policies, controls, procedures, reporting and corrective-action framework</t>
  </si>
  <si>
    <t>Compliance control framework</t>
  </si>
  <si>
    <t>Required controls and procedures are clearly defined</t>
  </si>
  <si>
    <t>Consult affected staff, participants, technical advisers, regulators and other relevant stakeholders</t>
  </si>
  <si>
    <t>Compliance consultation completed</t>
  </si>
  <si>
    <t>Operational implications and specialist requirements are recorded</t>
  </si>
  <si>
    <t>Approve required controls, responsibilities, resources and implementation priorities</t>
  </si>
  <si>
    <t>Compliance actions approved</t>
  </si>
  <si>
    <t>Controls, responsibilities, priorities and resources are authorised</t>
  </si>
  <si>
    <t>Prepare procedures, training, equipment, communication, registers and assurance arrangements</t>
  </si>
  <si>
    <t>Compliance implementation ready</t>
  </si>
  <si>
    <t>Required controls, training and evidence systems are ready</t>
  </si>
  <si>
    <t>Implement the required safety / compliance controls and corrective actions</t>
  </si>
  <si>
    <t>Compliance controls implemented</t>
  </si>
  <si>
    <t>Priority controls and corrective actions are operating</t>
  </si>
  <si>
    <t>Test the controls through inspection, drill, review or practical assurance and correct failures</t>
  </si>
  <si>
    <t>Controls tested and stabilised</t>
  </si>
  <si>
    <t>Control effectiveness has been tested and failures corrected</t>
  </si>
  <si>
    <t>Monitor incidents, compliance records, assurance results and outstanding corrective actions</t>
  </si>
  <si>
    <t>Compliance performance review</t>
  </si>
  <si>
    <t>Compliance evidence and corrective actions are reviewed routinely</t>
  </si>
  <si>
    <t>Close the project by confirming ongoing compliance ownership, audit / review dates and residual actions</t>
  </si>
  <si>
    <t>Compliance project embedded</t>
  </si>
  <si>
    <t>Ongoing ownership, assurance cycle and residual actions are confirmed</t>
  </si>
  <si>
    <t>Confirm the management decision need, sponsor, users and required information outcome for: {ISSUE}</t>
  </si>
  <si>
    <t>Information need confirmed</t>
  </si>
  <si>
    <t>Decision need, users, sponsor and required information outcome are documented</t>
  </si>
  <si>
    <t>Inventory current data sources, reporting practices, gaps, quality problems and information ownership</t>
  </si>
  <si>
    <t>Current data / reporting baseline</t>
  </si>
  <si>
    <t>Available data, gaps, quality and ownership are documented</t>
  </si>
  <si>
    <t>Define the indicators, definitions, collection standards, reporting frequency and minimum data set</t>
  </si>
  <si>
    <t>Monitoring framework</t>
  </si>
  <si>
    <t>Indicators, definitions and reporting requirements are agreed</t>
  </si>
  <si>
    <t>Consult data providers, users, managers and technical stakeholders on practicality and usefulness</t>
  </si>
  <si>
    <t>Data-user consultation completed</t>
  </si>
  <si>
    <t>Collection burden, usability and technical requirements are recorded</t>
  </si>
  <si>
    <t>Approve the monitoring framework, responsibilities, access rules and any required tools</t>
  </si>
  <si>
    <t>Monitoring system approved</t>
  </si>
  <si>
    <t>Measures, roles, access and tools are authorised</t>
  </si>
  <si>
    <t>Prepare templates / systems, assign data responsibilities and train users</t>
  </si>
  <si>
    <t>Monitoring system ready</t>
  </si>
  <si>
    <t>Tools, roles and user capability are in place</t>
  </si>
  <si>
    <t>Pilot and then operate the data collection, reporting and management-review process</t>
  </si>
  <si>
    <t>Monitoring system operating</t>
  </si>
  <si>
    <t>Required data is being collected and reported</t>
  </si>
  <si>
    <t>Resolve data-quality, timeliness, usability and reporting problems and stabilise the process</t>
  </si>
  <si>
    <t>Data process stabilised</t>
  </si>
  <si>
    <t>Key data-quality and usability problems are controlled</t>
  </si>
  <si>
    <t>Review data quality, reporting compliance and evidence that the information is actually being used for decisions</t>
  </si>
  <si>
    <t>Monitoring effectiveness review</t>
  </si>
  <si>
    <t>Data quality and management use are reviewed</t>
  </si>
  <si>
    <t>Embed the monitoring cycle into routine management and confirm future system improvement actions</t>
  </si>
  <si>
    <t>Monitoring system embedded</t>
  </si>
  <si>
    <t>Ongoing ownership, reporting cycle and improvement actions are confirmed</t>
  </si>
  <si>
    <t>Confirm the issue, sponsor, authority, intended outcome and project boundaries for: {ISSUE}</t>
  </si>
  <si>
    <t>Project scope confirmed</t>
  </si>
  <si>
    <t>Issue, sponsor, authority, intended outcome and scope are recorded</t>
  </si>
  <si>
    <t>Verify the current position, evidence, constraints and dependencies relevant to the issue</t>
  </si>
  <si>
    <t>Current-state assessment</t>
  </si>
  <si>
    <t>Material evidence, constraints and dependencies are documented</t>
  </si>
  <si>
    <t>Design the preferred solution and define the required outputs and standards</t>
  </si>
  <si>
    <t>Proposed solution</t>
  </si>
  <si>
    <t>Solution, outputs and standards are clearly defined</t>
  </si>
  <si>
    <t>Consult affected stakeholders and incorporate essential operational requirements</t>
  </si>
  <si>
    <t>Key feedback and required changes are recorded</t>
  </si>
  <si>
    <t>Obtain the decisions, approvals and commitments required to proceed</t>
  </si>
  <si>
    <t>Project approval</t>
  </si>
  <si>
    <t>Required decisions, approvals and commitments are documented</t>
  </si>
  <si>
    <t>Mobilise the people, resources, systems and partners needed to implement</t>
  </si>
  <si>
    <t>Implementation readiness</t>
  </si>
  <si>
    <t>Essential resources and responsibilities are in place</t>
  </si>
  <si>
    <t>Implement the agreed solution in manageable stages</t>
  </si>
  <si>
    <t>Implementation delivered</t>
  </si>
  <si>
    <t>Planned implementation milestones are completed</t>
  </si>
  <si>
    <t>Resolve early implementation issues and stabilise the new arrangements</t>
  </si>
  <si>
    <t>Early implementation problems are controlled</t>
  </si>
  <si>
    <t>Monitor progress, outcomes, risks and remaining actions</t>
  </si>
  <si>
    <t>Performance review</t>
  </si>
  <si>
    <t>Evidence shows progress against the intended outcome</t>
  </si>
  <si>
    <t>Close the project and transfer ongoing responsibilities into routine management</t>
  </si>
  <si>
    <t>Project closed and embedded</t>
  </si>
  <si>
    <t>Ongoing ownership, review cycle and residual actions are confirmed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</si>
</sst>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7">
    <font>
      <sz val="11"/>
      <name val="Carlito"/>
    </font>
    <font>
      <sz val="9"/>
      <color rgb="FF000000"/>
      <name val="Carlito"/>
    </font>
    <font>
      <b/>
      <sz val="14"/>
      <color rgb="FFFFFFFF"/>
      <name val="Carlito"/>
    </font>
    <font>
      <b/>
      <sz val="9"/>
      <color rgb="FFFFFFFF"/>
      <name val="Carlito"/>
    </font>
    <font>
      <b/>
      <sz val="11"/>
      <color rgb="FFFFFFFF"/>
      <name val="Carlito"/>
    </font>
    <font>
      <sz val="10"/>
      <color rgb="FF000000"/>
      <name val="Carlito"/>
    </font>
    <font>
      <b/>
      <sz val="18"/>
      <color rgb="FFFFFFFF"/>
      <name val="Carlito"/>
    </font>
    <font>
      <b/>
      <sz val="10"/>
      <color rgb="FF000000"/>
      <name val="Carlito"/>
    </font>
    <font>
      <b/>
      <sz val="10"/>
      <color rgb="FFFFFFFF"/>
      <name val="Carlito"/>
    </font>
    <font>
      <b/>
      <sz val="16"/>
      <color rgb="FFFFFFFF"/>
      <name val="Carlito"/>
    </font>
    <font>
      <b/>
      <sz val="17"/>
      <color rgb="FFFFFFFF"/>
      <name val="Carlito"/>
    </font>
    <font>
      <sz val="12"/>
      <color rgb="FF000000"/>
      <name val="Carlito"/>
    </font>
    <font>
      <b/>
      <sz val="12"/>
      <color rgb="FF000000"/>
      <name val="Carlito"/>
    </font>
    <font>
      <b/>
      <sz val="11"/>
      <color rgb="FF000000"/>
      <name val="Carlito"/>
    </font>
    <font>
      <b/>
      <sz val="12"/>
      <color rgb="FFFFFFFF"/>
      <name val="Carlito"/>
    </font>
    <font>
      <sz val="12"/>
      <name val="Carlito"/>
    </font>
    <font>
      <sz val="10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F8C8D"/>
      </patternFill>
    </fill>
    <fill>
      <patternFill patternType="solid">
        <fgColor rgb="FFA6A6A6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CE4D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4" borderId="0" xfId="0" applyFont="1" applyFill="1"/>
    <xf numFmtId="0" fontId="5" fillId="2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5" fillId="10" borderId="0" xfId="0" applyFont="1" applyFill="1" applyAlignment="1">
      <alignment wrapText="1"/>
    </xf>
    <xf numFmtId="0" fontId="7" fillId="10" borderId="0" xfId="0" applyFont="1" applyFill="1" applyAlignment="1">
      <alignment wrapText="1"/>
    </xf>
    <xf numFmtId="0" fontId="5" fillId="11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6" fillId="5" borderId="0" xfId="0" applyFont="1" applyFill="1" applyAlignment="1"/>
    <xf numFmtId="0" fontId="5" fillId="2" borderId="0" xfId="0" applyFont="1" applyFill="1" applyAlignment="1"/>
    <xf numFmtId="0" fontId="5" fillId="6" borderId="0" xfId="0" applyFont="1" applyFill="1" applyAlignment="1"/>
    <xf numFmtId="0" fontId="9" fillId="5" borderId="0" xfId="0" applyFont="1" applyFill="1" applyAlignment="1"/>
    <xf numFmtId="0" fontId="1" fillId="6" borderId="0" xfId="0" applyFont="1" applyFill="1" applyAlignment="1"/>
    <xf numFmtId="0" fontId="5" fillId="11" borderId="0" xfId="0" applyFont="1" applyFill="1" applyAlignment="1"/>
    <xf numFmtId="0" fontId="2" fillId="3" borderId="0" xfId="0" applyFont="1" applyFill="1" applyAlignment="1"/>
    <xf numFmtId="0" fontId="1" fillId="2" borderId="0" xfId="0" applyFont="1" applyFill="1" applyAlignment="1"/>
    <xf numFmtId="0" fontId="7" fillId="6" borderId="0" xfId="0" applyFont="1" applyFill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8" fillId="9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9" fontId="7" fillId="8" borderId="0" xfId="0" applyNumberFormat="1" applyFont="1" applyFill="1" applyAlignment="1">
      <alignment vertical="center" wrapText="1"/>
    </xf>
    <xf numFmtId="164" fontId="5" fillId="7" borderId="1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vertical="center" wrapText="1"/>
    </xf>
    <xf numFmtId="0" fontId="8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10" borderId="0" xfId="0" applyFont="1" applyFill="1" applyAlignment="1"/>
    <xf numFmtId="0" fontId="5" fillId="10" borderId="0" xfId="0" applyFont="1" applyFill="1" applyAlignment="1">
      <alignment vertical="center"/>
    </xf>
    <xf numFmtId="0" fontId="5" fillId="10" borderId="0" xfId="0" applyFont="1" applyFill="1" applyAlignment="1">
      <alignment vertical="center" wrapText="1"/>
    </xf>
    <xf numFmtId="0" fontId="10" fillId="5" borderId="0" xfId="0" applyFont="1" applyFill="1" applyAlignment="1">
      <alignment vertical="center"/>
    </xf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0" fontId="7" fillId="10" borderId="0" xfId="0" applyFont="1" applyFill="1" applyAlignment="1">
      <alignment vertical="center" wrapText="1"/>
    </xf>
    <xf numFmtId="49" fontId="7" fillId="10" borderId="0" xfId="0" applyNumberFormat="1" applyFont="1" applyFill="1" applyAlignment="1">
      <alignment vertical="center" wrapText="1"/>
    </xf>
    <xf numFmtId="164" fontId="7" fillId="10" borderId="0" xfId="0" applyNumberFormat="1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11" borderId="0" xfId="0" applyFont="1" applyFill="1" applyAlignment="1">
      <alignment vertical="center"/>
    </xf>
    <xf numFmtId="0" fontId="5" fillId="11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13" fillId="6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14" fillId="9" borderId="0" xfId="0" applyFont="1" applyFill="1" applyAlignment="1">
      <alignment vertical="center"/>
    </xf>
    <xf numFmtId="0" fontId="11" fillId="9" borderId="0" xfId="0" applyFont="1" applyFill="1" applyAlignment="1">
      <alignment vertical="center" wrapText="1"/>
    </xf>
    <xf numFmtId="0" fontId="15" fillId="0" borderId="0" xfId="0" applyFont="1" applyAlignment="1">
      <alignment vertical="center"/>
    </xf>
    <xf numFmtId="0" fontId="4" fillId="9" borderId="0" xfId="0" applyFont="1" applyFill="1" applyAlignment="1">
      <alignment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164" fontId="5" fillId="7" borderId="3" xfId="0" applyNumberFormat="1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164" fontId="5" fillId="10" borderId="1" xfId="0" applyNumberFormat="1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9" fontId="7" fillId="8" borderId="1" xfId="0" applyNumberFormat="1" applyFont="1" applyFill="1" applyBorder="1" applyAlignment="1">
      <alignment vertical="center" wrapText="1"/>
    </xf>
    <xf numFmtId="0" fontId="7" fillId="10" borderId="0" xfId="0" applyFont="1" applyFill="1" applyAlignment="1">
      <alignment vertical="center"/>
    </xf>
  </cellXfs>
  <cellStyles count="1">
    <cellStyle name="Normal" xfId="0" builtinId="0"/>
  </cellStyles>
  <dxfs count="19"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color rgb="FF000000"/>
      </font>
      <fill>
        <patternFill patternType="solid">
          <bgColor rgb="FFF2F2F2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opLeftCell="A3" workbookViewId="0">
      <selection activeCell="B10" sqref="B10"/>
    </sheetView>
  </sheetViews>
  <sheetFormatPr defaultRowHeight="14.25"/>
  <cols>
    <col min="1" max="1" width="28" customWidth="1"/>
    <col min="2" max="2" width="48" customWidth="1"/>
    <col min="3" max="3" width="6" customWidth="1"/>
    <col min="4" max="4" width="26" customWidth="1"/>
    <col min="5" max="5" width="40" customWidth="1"/>
    <col min="6" max="6" width="6" customWidth="1"/>
    <col min="7" max="7" width="18" customWidth="1"/>
    <col min="8" max="8" width="23" customWidth="1"/>
    <col min="9" max="9" width="44" customWidth="1"/>
    <col min="10" max="10" width="8" customWidth="1"/>
  </cols>
  <sheetData>
    <row r="1" spans="1:10" ht="23.25">
      <c r="A1" s="14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1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16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s="28" customFormat="1" ht="39" customHeight="1">
      <c r="A5" s="22" t="s">
        <v>2</v>
      </c>
      <c r="B5" s="23"/>
      <c r="C5" s="24"/>
      <c r="D5" s="22" t="s">
        <v>3</v>
      </c>
      <c r="E5" s="25" t="str">
        <f>IF(B6="","Not started",IF(COUNTIF('Project Plan'!$O$5:$O$14,"Blocked")&gt;0,"Attention required",IF(COUNTIF('Project Plan'!$O$5:$O$14,"Complete")=10,"Project complete",IF(COUNTIF('Project Plan'!$O$5:$O$14,"In Progress")&gt;0,"Implementation under way","Ready to commence"))))</f>
        <v>Not started</v>
      </c>
      <c r="F5" s="24"/>
      <c r="G5" s="33" t="s">
        <v>4</v>
      </c>
      <c r="H5" s="27"/>
      <c r="I5" s="27"/>
      <c r="J5" s="27"/>
    </row>
    <row r="6" spans="1:10" s="28" customFormat="1" ht="39" customHeight="1">
      <c r="A6" s="22" t="s">
        <v>5</v>
      </c>
      <c r="B6" s="23"/>
      <c r="C6" s="24"/>
      <c r="D6" s="22" t="s">
        <v>6</v>
      </c>
      <c r="E6" s="29" t="str">
        <f>IF(B6="","",COUNTIF('Project Plan'!$O$5:$O$14,"Complete")/10)</f>
        <v/>
      </c>
      <c r="F6" s="24"/>
      <c r="G6" s="32" t="s">
        <v>7</v>
      </c>
      <c r="H6" s="24" t="s">
        <v>8</v>
      </c>
      <c r="I6" s="24" t="s">
        <v>9</v>
      </c>
      <c r="J6" s="24"/>
    </row>
    <row r="7" spans="1:10" s="28" customFormat="1" ht="39" customHeight="1">
      <c r="A7" s="22" t="s">
        <v>10</v>
      </c>
      <c r="B7" s="23"/>
      <c r="C7" s="24"/>
      <c r="D7" s="22" t="s">
        <v>11</v>
      </c>
      <c r="E7" s="25" t="str">
        <f>IF(B6="","",COUNTIF('Project Plan'!$O$5:$O$14,"Complete"))</f>
        <v/>
      </c>
      <c r="F7" s="24"/>
      <c r="G7" s="32" t="s">
        <v>12</v>
      </c>
      <c r="H7" s="24" t="s">
        <v>13</v>
      </c>
      <c r="I7" s="24" t="s">
        <v>14</v>
      </c>
      <c r="J7" s="24"/>
    </row>
    <row r="8" spans="1:10" s="28" customFormat="1" ht="39" customHeight="1">
      <c r="A8" s="22" t="s">
        <v>15</v>
      </c>
      <c r="B8" s="23"/>
      <c r="C8" s="24"/>
      <c r="D8" s="22" t="s">
        <v>16</v>
      </c>
      <c r="E8" s="25" t="str">
        <f>IF(B6="","",COUNTIF('Project Plan'!$O$5:$O$14,"In Progress"))</f>
        <v/>
      </c>
      <c r="F8" s="24"/>
      <c r="G8" s="32" t="s">
        <v>17</v>
      </c>
      <c r="H8" s="24" t="s">
        <v>18</v>
      </c>
      <c r="I8" s="24" t="s">
        <v>19</v>
      </c>
      <c r="J8" s="24"/>
    </row>
    <row r="9" spans="1:10" s="28" customFormat="1" ht="39" customHeight="1">
      <c r="A9" s="22" t="s">
        <v>20</v>
      </c>
      <c r="B9" s="23" t="s">
        <v>21</v>
      </c>
      <c r="C9" s="24"/>
      <c r="D9" s="22" t="s">
        <v>22</v>
      </c>
      <c r="E9" s="25" t="str">
        <f>IF(B6="","",COUNTIF('Project Plan'!$O$5:$O$14,"Blocked"))</f>
        <v/>
      </c>
      <c r="F9" s="24"/>
      <c r="G9" s="32" t="s">
        <v>23</v>
      </c>
      <c r="H9" s="24" t="s">
        <v>24</v>
      </c>
      <c r="I9" s="24" t="s">
        <v>25</v>
      </c>
      <c r="J9" s="24"/>
    </row>
    <row r="10" spans="1:10" s="28" customFormat="1" ht="39" customHeight="1">
      <c r="A10" s="22" t="s">
        <v>26</v>
      </c>
      <c r="B10" s="23" t="s">
        <v>27</v>
      </c>
      <c r="C10" s="24"/>
      <c r="D10" s="22" t="s">
        <v>28</v>
      </c>
      <c r="E10" s="25" t="str">
        <f>IF(B6="","",COUNTIF('Project Plan'!$R$5:$R$14,"Overdue"))</f>
        <v/>
      </c>
      <c r="F10" s="24"/>
      <c r="G10" s="32" t="s">
        <v>29</v>
      </c>
      <c r="H10" s="24" t="s">
        <v>30</v>
      </c>
      <c r="I10" s="24" t="s">
        <v>31</v>
      </c>
      <c r="J10" s="24"/>
    </row>
    <row r="11" spans="1:10" s="28" customFormat="1" ht="39" customHeight="1">
      <c r="A11" s="22" t="s">
        <v>32</v>
      </c>
      <c r="B11" s="23"/>
      <c r="C11" s="24"/>
      <c r="D11" s="22" t="s">
        <v>33</v>
      </c>
      <c r="E11" s="25" t="str">
        <f>IF('Project Status'!E7="","",'Project Status'!E7)</f>
        <v/>
      </c>
      <c r="F11" s="24"/>
      <c r="G11" s="32" t="s">
        <v>34</v>
      </c>
      <c r="H11" s="24" t="s">
        <v>35</v>
      </c>
      <c r="I11" s="24" t="s">
        <v>36</v>
      </c>
      <c r="J11" s="24"/>
    </row>
    <row r="12" spans="1:10" s="28" customFormat="1" ht="39" customHeight="1">
      <c r="A12" s="22" t="s">
        <v>37</v>
      </c>
      <c r="B12" s="23"/>
      <c r="C12" s="24"/>
      <c r="D12" s="22" t="s">
        <v>38</v>
      </c>
      <c r="E12" s="25" t="str">
        <f>IF('Project Status'!E12="","",'Project Status'!E12)</f>
        <v/>
      </c>
      <c r="F12" s="24"/>
      <c r="G12" s="24"/>
      <c r="H12" s="24"/>
      <c r="I12" s="24"/>
      <c r="J12" s="24"/>
    </row>
    <row r="13" spans="1:10" s="28" customFormat="1" ht="30.75" customHeight="1">
      <c r="A13" s="22" t="s">
        <v>39</v>
      </c>
      <c r="B13" s="23"/>
      <c r="C13" s="24"/>
      <c r="D13" s="24"/>
      <c r="E13" s="24"/>
      <c r="F13" s="24"/>
      <c r="G13" s="34" t="s">
        <v>40</v>
      </c>
      <c r="H13" s="27"/>
      <c r="I13" s="27"/>
      <c r="J13" s="27"/>
    </row>
    <row r="14" spans="1:10" s="28" customFormat="1" ht="30.75" customHeight="1">
      <c r="A14" s="22" t="s">
        <v>41</v>
      </c>
      <c r="B14" s="23"/>
      <c r="C14" s="24"/>
      <c r="D14" s="24"/>
      <c r="E14" s="24"/>
      <c r="F14" s="24"/>
      <c r="G14" s="24" t="s">
        <v>42</v>
      </c>
      <c r="H14" s="35" t="s">
        <v>43</v>
      </c>
      <c r="I14" s="24"/>
      <c r="J14" s="24"/>
    </row>
    <row r="15" spans="1:10" s="28" customFormat="1" ht="30.75" customHeight="1">
      <c r="A15" s="22" t="s">
        <v>44</v>
      </c>
      <c r="B15" s="30"/>
      <c r="C15" s="24"/>
      <c r="D15" s="24"/>
      <c r="E15" s="24"/>
      <c r="F15" s="24"/>
      <c r="G15" s="24" t="s">
        <v>45</v>
      </c>
      <c r="H15" s="35" t="s">
        <v>46</v>
      </c>
      <c r="I15" s="24"/>
      <c r="J15" s="24"/>
    </row>
    <row r="16" spans="1:10" s="28" customFormat="1" ht="30.75" customHeight="1">
      <c r="A16" s="22" t="s">
        <v>47</v>
      </c>
      <c r="B16" s="30"/>
      <c r="C16" s="24"/>
      <c r="D16" s="24"/>
      <c r="E16" s="24"/>
      <c r="F16" s="24"/>
      <c r="G16" s="24" t="s">
        <v>48</v>
      </c>
      <c r="H16" s="35" t="s">
        <v>49</v>
      </c>
      <c r="I16" s="24"/>
      <c r="J16" s="24"/>
    </row>
    <row r="17" spans="1:10" s="28" customFormat="1" ht="30.75" customHeight="1">
      <c r="A17" s="22" t="s">
        <v>50</v>
      </c>
      <c r="B17" s="23"/>
      <c r="C17" s="24"/>
      <c r="D17" s="24"/>
      <c r="E17" s="24"/>
      <c r="F17" s="24"/>
      <c r="G17" s="24" t="s">
        <v>51</v>
      </c>
      <c r="H17" s="35" t="s">
        <v>52</v>
      </c>
      <c r="I17" s="24"/>
      <c r="J17" s="24"/>
    </row>
    <row r="18" spans="1:10">
      <c r="A18" s="5"/>
      <c r="B18" s="5"/>
      <c r="C18" s="5"/>
      <c r="D18" s="5"/>
      <c r="E18" s="5"/>
      <c r="F18" s="5"/>
      <c r="G18" s="5" t="s">
        <v>53</v>
      </c>
      <c r="H18" s="15" t="s">
        <v>54</v>
      </c>
      <c r="I18" s="5"/>
      <c r="J18" s="5"/>
    </row>
    <row r="19" spans="1:10">
      <c r="A19" s="5"/>
      <c r="B19" s="5"/>
      <c r="C19" s="5"/>
      <c r="D19" s="5"/>
      <c r="E19" s="5"/>
      <c r="F19" s="5"/>
      <c r="G19" s="5" t="s">
        <v>55</v>
      </c>
      <c r="H19" s="15" t="s">
        <v>56</v>
      </c>
      <c r="I19" s="5"/>
      <c r="J19" s="5"/>
    </row>
    <row r="20" spans="1:10">
      <c r="A20" s="36" t="s">
        <v>57</v>
      </c>
      <c r="B20" s="8"/>
      <c r="C20" s="8"/>
      <c r="D20" s="9" t="s">
        <v>58</v>
      </c>
      <c r="E20" s="8"/>
      <c r="F20" s="8"/>
      <c r="G20" s="8"/>
      <c r="H20" s="8"/>
      <c r="I20" s="8"/>
      <c r="J20" s="8"/>
    </row>
    <row r="21" spans="1:10" s="28" customFormat="1" ht="19.5" customHeight="1">
      <c r="A21" s="22" t="s">
        <v>59</v>
      </c>
      <c r="B21" s="23"/>
      <c r="C21" s="24"/>
      <c r="D21" s="24" t="s">
        <v>60</v>
      </c>
      <c r="E21" s="37" t="str">
        <f>IFERROR(IF(B7&lt;&gt;"",B7,IF(B6&lt;&gt;"",B6,"")),"")</f>
        <v/>
      </c>
      <c r="F21" s="38"/>
      <c r="G21" s="38"/>
      <c r="H21" s="38"/>
      <c r="I21" s="38"/>
      <c r="J21" s="38"/>
    </row>
    <row r="22" spans="1:10" s="28" customFormat="1" ht="19.5" customHeight="1">
      <c r="A22" s="22" t="s">
        <v>61</v>
      </c>
      <c r="B22" s="23"/>
      <c r="C22" s="24"/>
      <c r="D22" s="24"/>
      <c r="E22" s="37"/>
      <c r="F22" s="38"/>
      <c r="G22" s="38"/>
      <c r="H22" s="38"/>
      <c r="I22" s="38"/>
      <c r="J22" s="38"/>
    </row>
    <row r="23" spans="1:10" s="28" customFormat="1" ht="19.5" customHeight="1">
      <c r="A23" s="22" t="s">
        <v>62</v>
      </c>
      <c r="B23" s="23"/>
      <c r="C23" s="24"/>
      <c r="D23" s="24"/>
      <c r="E23" s="37"/>
      <c r="F23" s="38"/>
      <c r="G23" s="38"/>
      <c r="H23" s="38"/>
      <c r="I23" s="38"/>
      <c r="J23" s="38"/>
    </row>
    <row r="24" spans="1:10" s="28" customFormat="1" ht="19.5" customHeight="1">
      <c r="A24" s="22" t="s">
        <v>63</v>
      </c>
      <c r="B24" s="23"/>
      <c r="C24" s="24"/>
      <c r="D24" s="24" t="s">
        <v>64</v>
      </c>
      <c r="E24" s="37" t="str">
        <f>IF(B9="","",INDEX('Technical - Action Bank'!$L$5:$L$11,MATCH(B9,'Technical - Action Bank'!$K$5:$K$11,0)))</f>
        <v>Asset owner / custodian; facility lead; technical / safety advisers; community / landowners; user groups</v>
      </c>
      <c r="F24" s="38"/>
      <c r="G24" s="38"/>
      <c r="H24" s="38"/>
      <c r="I24" s="38"/>
      <c r="J24" s="38"/>
    </row>
    <row r="25" spans="1:10">
      <c r="A25" s="5"/>
      <c r="B25" s="5"/>
      <c r="C25" s="5"/>
      <c r="D25" s="5"/>
      <c r="E25" s="8"/>
      <c r="F25" s="8"/>
      <c r="G25" s="8"/>
      <c r="H25" s="8"/>
      <c r="I25" s="8"/>
      <c r="J25" s="8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19" t="s">
        <v>65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/>
      <c r="B34" s="5"/>
      <c r="C34" s="5"/>
      <c r="D34" s="5"/>
      <c r="E34" s="5"/>
      <c r="F34" s="5"/>
      <c r="G34" s="5"/>
      <c r="H34" s="5"/>
      <c r="I34" s="5"/>
      <c r="J34" s="5"/>
    </row>
  </sheetData>
  <dataValidations count="2">
    <dataValidation type="list" sqref="B9" xr:uid="{00000000-0002-0000-0000-000000000000}">
      <formula1>"Sport Facility,Sport Organisation / Federation,Community Sport Club,Government Sport Department / Agency,Sport Programme / Project,Event / Competition,General / Other"</formula1>
    </dataValidation>
    <dataValidation type="list" sqref="B10" xr:uid="{00000000-0002-0000-0000-000001000000}">
      <formula1>"Governance / Policy,Facility / Asset,Programme / Participation,Workforce / Capability,Finance / Revenue,Partnership / Stakeholder,Safety / Compliance,Data / Monitoring,Other"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8"/>
  <sheetViews>
    <sheetView topLeftCell="A7" workbookViewId="0">
      <selection activeCell="B8" sqref="B8"/>
    </sheetView>
  </sheetViews>
  <sheetFormatPr defaultRowHeight="14.25"/>
  <cols>
    <col min="1" max="1" width="7" customWidth="1"/>
    <col min="2" max="2" width="18" customWidth="1"/>
    <col min="3" max="3" width="54" customWidth="1"/>
    <col min="4" max="4" width="46" customWidth="1"/>
    <col min="5" max="5" width="54" customWidth="1"/>
    <col min="6" max="6" width="36" customWidth="1"/>
    <col min="7" max="7" width="38" customWidth="1"/>
    <col min="8" max="9" width="22" customWidth="1"/>
    <col min="10" max="10" width="46" customWidth="1"/>
    <col min="11" max="11" width="32" customWidth="1"/>
    <col min="12" max="12" width="22" customWidth="1"/>
    <col min="13" max="14" width="13" customWidth="1"/>
    <col min="15" max="15" width="15" customWidth="1"/>
    <col min="16" max="16" width="26" customWidth="1"/>
    <col min="17" max="17" width="30" customWidth="1"/>
    <col min="18" max="18" width="40" customWidth="1"/>
    <col min="19" max="19" width="14" customWidth="1"/>
  </cols>
  <sheetData>
    <row r="1" spans="1:19" ht="20.25">
      <c r="A1" s="17" t="s">
        <v>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>
      <c r="A2" s="18" t="str">
        <f>"Project Type: "&amp;'Project Brief'!$B$10&amp;"  |  Context: "&amp;'Project Brief'!$B$9&amp;"  |  Yellow cells are the project manager inputs."</f>
        <v>Project Type: Facility / Asset  |  Context: Sport Facility  |  Yellow cells are the project manager inputs.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s="53" customFormat="1" ht="30">
      <c r="A4" s="57" t="s">
        <v>67</v>
      </c>
      <c r="B4" s="57" t="s">
        <v>68</v>
      </c>
      <c r="C4" s="57" t="s">
        <v>69</v>
      </c>
      <c r="D4" s="57" t="s">
        <v>70</v>
      </c>
      <c r="E4" s="57" t="s">
        <v>71</v>
      </c>
      <c r="F4" s="57" t="s">
        <v>72</v>
      </c>
      <c r="G4" s="57" t="s">
        <v>73</v>
      </c>
      <c r="H4" s="57" t="s">
        <v>74</v>
      </c>
      <c r="I4" s="57" t="s">
        <v>75</v>
      </c>
      <c r="J4" s="57" t="s">
        <v>76</v>
      </c>
      <c r="K4" s="57" t="s">
        <v>77</v>
      </c>
      <c r="L4" s="57" t="s">
        <v>78</v>
      </c>
      <c r="M4" s="57" t="s">
        <v>79</v>
      </c>
      <c r="N4" s="57" t="s">
        <v>80</v>
      </c>
      <c r="O4" s="57" t="s">
        <v>81</v>
      </c>
      <c r="P4" s="57" t="s">
        <v>82</v>
      </c>
      <c r="Q4" s="57" t="s">
        <v>83</v>
      </c>
      <c r="R4" s="57" t="s">
        <v>84</v>
      </c>
      <c r="S4" s="57" t="s">
        <v>85</v>
      </c>
    </row>
    <row r="5" spans="1:19" s="63" customFormat="1" ht="23.25" customHeight="1">
      <c r="A5" s="58">
        <v>1</v>
      </c>
      <c r="B5" s="59" t="str">
        <f>IF('Project Brief'!$B$6="","",INDEX('Technical - Action Bank'!$C$5:$C$94,INDEX('Technical - Action Bank'!$I$5:$I$13,MATCH('Project Brief'!$B$10,'Technical - Action Bank'!$H$5:$H$13,0))+A5-1))</f>
        <v/>
      </c>
      <c r="C5" s="59" t="str">
        <f>IF('Project Brief'!$B$6="","",SUBSTITUTE(INDEX('Technical - Action Bank'!$D$5:$D$94,INDEX('Technical - Action Bank'!$I$5:$I$13,MATCH('Project Brief'!$B$10,'Technical - Action Bank'!$H$5:$H$13,0))+A5-1),"{ISSUE}",'Project Brief'!$E$21))</f>
        <v/>
      </c>
      <c r="D5" s="60"/>
      <c r="E5" s="59" t="str">
        <f t="shared" ref="E5:E14" si="0">IF(C5="","",IF(D5&lt;&gt;"",D5,C5))</f>
        <v/>
      </c>
      <c r="F5" s="59" t="str">
        <f>IF(C5="","",INDEX('Technical - Action Bank'!$E$5:$E$94,INDEX('Technical - Action Bank'!$I$5:$I$13,MATCH('Project Brief'!$B$10,'Technical - Action Bank'!$H$5:$H$13,0))+A5-1))</f>
        <v/>
      </c>
      <c r="G5" s="59" t="str">
        <f>IF(C5="","",INDEX('Technical - Action Bank'!$F$5:$F$94,INDEX('Technical - Action Bank'!$I$5:$I$13,MATCH('Project Brief'!$B$10,'Technical - Action Bank'!$H$5:$H$13,0))+A5-1))</f>
        <v/>
      </c>
      <c r="H5" s="59" t="str">
        <f>IF(C5="","",'Project Brief'!$B$13)</f>
        <v/>
      </c>
      <c r="I5" s="60"/>
      <c r="J5" s="59" t="str">
        <f>IF(C5="","",'Project Brief'!$E$24)</f>
        <v/>
      </c>
      <c r="K5" s="60"/>
      <c r="L5" s="59" t="str">
        <f>IF(C5="","",INDEX('Technical - Action Bank'!$G$5:$G$94,INDEX('Technical - Action Bank'!$I$5:$I$13,MATCH('Project Brief'!$B$10,'Technical - Action Bank'!$H$5:$H$13,0))+A5-1))</f>
        <v/>
      </c>
      <c r="M5" s="61"/>
      <c r="N5" s="61"/>
      <c r="O5" s="60"/>
      <c r="P5" s="60"/>
      <c r="Q5" s="60"/>
      <c r="R5" s="60"/>
      <c r="S5" s="62" t="str">
        <f t="shared" ref="S5:S14" ca="1" si="1">IF(E5="","",IF(O5="Complete","Complete",IF(O5="Blocked","Blocked",IF(O5="On Hold","On Hold",IF(N5="","Unscheduled",IF(N5&lt;TODAY(),"Overdue",IF(N5&lt;=TODAY()+30,"Due Soon","Open")))))))</f>
        <v/>
      </c>
    </row>
    <row r="6" spans="1:19" s="63" customFormat="1" ht="23.25" customHeight="1">
      <c r="A6" s="58">
        <v>2</v>
      </c>
      <c r="B6" s="59" t="str">
        <f>IF('Project Brief'!$B$6="","",INDEX('Technical - Action Bank'!$C$5:$C$94,INDEX('Technical - Action Bank'!$I$5:$I$13,MATCH('Project Brief'!$B$10,'Technical - Action Bank'!$H$5:$H$13,0))+A6-1))</f>
        <v/>
      </c>
      <c r="C6" s="59" t="str">
        <f>IF('Project Brief'!$B$6="","",SUBSTITUTE(INDEX('Technical - Action Bank'!$D$5:$D$94,INDEX('Technical - Action Bank'!$I$5:$I$13,MATCH('Project Brief'!$B$10,'Technical - Action Bank'!$H$5:$H$13,0))+A6-1),"{ISSUE}",'Project Brief'!$E$21))</f>
        <v/>
      </c>
      <c r="D6" s="60"/>
      <c r="E6" s="59" t="str">
        <f t="shared" si="0"/>
        <v/>
      </c>
      <c r="F6" s="59" t="str">
        <f>IF(C6="","",INDEX('Technical - Action Bank'!$E$5:$E$94,INDEX('Technical - Action Bank'!$I$5:$I$13,MATCH('Project Brief'!$B$10,'Technical - Action Bank'!$H$5:$H$13,0))+A6-1))</f>
        <v/>
      </c>
      <c r="G6" s="59" t="str">
        <f>IF(C6="","",INDEX('Technical - Action Bank'!$F$5:$F$94,INDEX('Technical - Action Bank'!$I$5:$I$13,MATCH('Project Brief'!$B$10,'Technical - Action Bank'!$H$5:$H$13,0))+A6-1))</f>
        <v/>
      </c>
      <c r="H6" s="59" t="str">
        <f>IF(C6="","",'Project Brief'!$B$13)</f>
        <v/>
      </c>
      <c r="I6" s="60"/>
      <c r="J6" s="59" t="str">
        <f>IF(C6="","",'Project Brief'!$E$24)</f>
        <v/>
      </c>
      <c r="K6" s="60"/>
      <c r="L6" s="59" t="str">
        <f>IF(C6="","",INDEX('Technical - Action Bank'!$G$5:$G$94,INDEX('Technical - Action Bank'!$I$5:$I$13,MATCH('Project Brief'!$B$10,'Technical - Action Bank'!$H$5:$H$13,0))+A6-1))</f>
        <v/>
      </c>
      <c r="M6" s="61"/>
      <c r="N6" s="61"/>
      <c r="O6" s="60"/>
      <c r="P6" s="60"/>
      <c r="Q6" s="60"/>
      <c r="R6" s="60"/>
      <c r="S6" s="62" t="str">
        <f t="shared" ca="1" si="1"/>
        <v/>
      </c>
    </row>
    <row r="7" spans="1:19" s="63" customFormat="1" ht="23.25" customHeight="1">
      <c r="A7" s="58">
        <v>3</v>
      </c>
      <c r="B7" s="59" t="str">
        <f>IF('Project Brief'!$B$6="","",INDEX('Technical - Action Bank'!$C$5:$C$94,INDEX('Technical - Action Bank'!$I$5:$I$13,MATCH('Project Brief'!$B$10,'Technical - Action Bank'!$H$5:$H$13,0))+A7-1))</f>
        <v/>
      </c>
      <c r="C7" s="59" t="str">
        <f>IF('Project Brief'!$B$6="","",SUBSTITUTE(INDEX('Technical - Action Bank'!$D$5:$D$94,INDEX('Technical - Action Bank'!$I$5:$I$13,MATCH('Project Brief'!$B$10,'Technical - Action Bank'!$H$5:$H$13,0))+A7-1),"{ISSUE}",'Project Brief'!$E$21))</f>
        <v/>
      </c>
      <c r="D7" s="60"/>
      <c r="E7" s="59" t="str">
        <f t="shared" si="0"/>
        <v/>
      </c>
      <c r="F7" s="59" t="str">
        <f>IF(C7="","",INDEX('Technical - Action Bank'!$E$5:$E$94,INDEX('Technical - Action Bank'!$I$5:$I$13,MATCH('Project Brief'!$B$10,'Technical - Action Bank'!$H$5:$H$13,0))+A7-1))</f>
        <v/>
      </c>
      <c r="G7" s="59" t="str">
        <f>IF(C7="","",INDEX('Technical - Action Bank'!$F$5:$F$94,INDEX('Technical - Action Bank'!$I$5:$I$13,MATCH('Project Brief'!$B$10,'Technical - Action Bank'!$H$5:$H$13,0))+A7-1))</f>
        <v/>
      </c>
      <c r="H7" s="59" t="str">
        <f>IF(C7="","",'Project Brief'!$B$13)</f>
        <v/>
      </c>
      <c r="I7" s="60"/>
      <c r="J7" s="59" t="str">
        <f>IF(C7="","",'Project Brief'!$E$24)</f>
        <v/>
      </c>
      <c r="K7" s="60"/>
      <c r="L7" s="59" t="str">
        <f>IF(C7="","",INDEX('Technical - Action Bank'!$G$5:$G$94,INDEX('Technical - Action Bank'!$I$5:$I$13,MATCH('Project Brief'!$B$10,'Technical - Action Bank'!$H$5:$H$13,0))+A7-1))</f>
        <v/>
      </c>
      <c r="M7" s="61"/>
      <c r="N7" s="61"/>
      <c r="O7" s="60"/>
      <c r="P7" s="60"/>
      <c r="Q7" s="60"/>
      <c r="R7" s="60"/>
      <c r="S7" s="62" t="str">
        <f t="shared" ca="1" si="1"/>
        <v/>
      </c>
    </row>
    <row r="8" spans="1:19" s="63" customFormat="1" ht="23.25" customHeight="1">
      <c r="A8" s="58">
        <v>4</v>
      </c>
      <c r="B8" s="59" t="str">
        <f>IF('Project Brief'!$B$6="","",INDEX('Technical - Action Bank'!$C$5:$C$94,INDEX('Technical - Action Bank'!$I$5:$I$13,MATCH('Project Brief'!$B$10,'Technical - Action Bank'!$H$5:$H$13,0))+A8-1))</f>
        <v/>
      </c>
      <c r="C8" s="59" t="str">
        <f>IF('Project Brief'!$B$6="","",SUBSTITUTE(INDEX('Technical - Action Bank'!$D$5:$D$94,INDEX('Technical - Action Bank'!$I$5:$I$13,MATCH('Project Brief'!$B$10,'Technical - Action Bank'!$H$5:$H$13,0))+A8-1),"{ISSUE}",'Project Brief'!$E$21))</f>
        <v/>
      </c>
      <c r="D8" s="60"/>
      <c r="E8" s="59" t="str">
        <f t="shared" si="0"/>
        <v/>
      </c>
      <c r="F8" s="59" t="str">
        <f>IF(C8="","",INDEX('Technical - Action Bank'!$E$5:$E$94,INDEX('Technical - Action Bank'!$I$5:$I$13,MATCH('Project Brief'!$B$10,'Technical - Action Bank'!$H$5:$H$13,0))+A8-1))</f>
        <v/>
      </c>
      <c r="G8" s="59" t="str">
        <f>IF(C8="","",INDEX('Technical - Action Bank'!$F$5:$F$94,INDEX('Technical - Action Bank'!$I$5:$I$13,MATCH('Project Brief'!$B$10,'Technical - Action Bank'!$H$5:$H$13,0))+A8-1))</f>
        <v/>
      </c>
      <c r="H8" s="59" t="str">
        <f>IF(C8="","",'Project Brief'!$B$13)</f>
        <v/>
      </c>
      <c r="I8" s="60"/>
      <c r="J8" s="59" t="str">
        <f>IF(C8="","",'Project Brief'!$E$24)</f>
        <v/>
      </c>
      <c r="K8" s="60"/>
      <c r="L8" s="59" t="str">
        <f>IF(C8="","",INDEX('Technical - Action Bank'!$G$5:$G$94,INDEX('Technical - Action Bank'!$I$5:$I$13,MATCH('Project Brief'!$B$10,'Technical - Action Bank'!$H$5:$H$13,0))+A8-1))</f>
        <v/>
      </c>
      <c r="M8" s="61"/>
      <c r="N8" s="61"/>
      <c r="O8" s="60"/>
      <c r="P8" s="60"/>
      <c r="Q8" s="60"/>
      <c r="R8" s="60"/>
      <c r="S8" s="62" t="str">
        <f t="shared" ca="1" si="1"/>
        <v/>
      </c>
    </row>
    <row r="9" spans="1:19" s="63" customFormat="1" ht="23.25" customHeight="1">
      <c r="A9" s="58">
        <v>5</v>
      </c>
      <c r="B9" s="59" t="str">
        <f>IF('Project Brief'!$B$6="","",INDEX('Technical - Action Bank'!$C$5:$C$94,INDEX('Technical - Action Bank'!$I$5:$I$13,MATCH('Project Brief'!$B$10,'Technical - Action Bank'!$H$5:$H$13,0))+A9-1))</f>
        <v/>
      </c>
      <c r="C9" s="59" t="str">
        <f>IF('Project Brief'!$B$6="","",SUBSTITUTE(INDEX('Technical - Action Bank'!$D$5:$D$94,INDEX('Technical - Action Bank'!$I$5:$I$13,MATCH('Project Brief'!$B$10,'Technical - Action Bank'!$H$5:$H$13,0))+A9-1),"{ISSUE}",'Project Brief'!$E$21))</f>
        <v/>
      </c>
      <c r="D9" s="60"/>
      <c r="E9" s="59" t="str">
        <f t="shared" si="0"/>
        <v/>
      </c>
      <c r="F9" s="59" t="str">
        <f>IF(C9="","",INDEX('Technical - Action Bank'!$E$5:$E$94,INDEX('Technical - Action Bank'!$I$5:$I$13,MATCH('Project Brief'!$B$10,'Technical - Action Bank'!$H$5:$H$13,0))+A9-1))</f>
        <v/>
      </c>
      <c r="G9" s="59" t="str">
        <f>IF(C9="","",INDEX('Technical - Action Bank'!$F$5:$F$94,INDEX('Technical - Action Bank'!$I$5:$I$13,MATCH('Project Brief'!$B$10,'Technical - Action Bank'!$H$5:$H$13,0))+A9-1))</f>
        <v/>
      </c>
      <c r="H9" s="59" t="str">
        <f>IF(C9="","",'Project Brief'!$B$13)</f>
        <v/>
      </c>
      <c r="I9" s="60"/>
      <c r="J9" s="59" t="str">
        <f>IF(C9="","",'Project Brief'!$E$24)</f>
        <v/>
      </c>
      <c r="K9" s="60"/>
      <c r="L9" s="59" t="str">
        <f>IF(C9="","",INDEX('Technical - Action Bank'!$G$5:$G$94,INDEX('Technical - Action Bank'!$I$5:$I$13,MATCH('Project Brief'!$B$10,'Technical - Action Bank'!$H$5:$H$13,0))+A9-1))</f>
        <v/>
      </c>
      <c r="M9" s="61"/>
      <c r="N9" s="61"/>
      <c r="O9" s="60"/>
      <c r="P9" s="60"/>
      <c r="Q9" s="60"/>
      <c r="R9" s="60"/>
      <c r="S9" s="62" t="str">
        <f t="shared" ca="1" si="1"/>
        <v/>
      </c>
    </row>
    <row r="10" spans="1:19" s="63" customFormat="1" ht="23.25" customHeight="1">
      <c r="A10" s="58">
        <v>6</v>
      </c>
      <c r="B10" s="59" t="str">
        <f>IF('Project Brief'!$B$6="","",INDEX('Technical - Action Bank'!$C$5:$C$94,INDEX('Technical - Action Bank'!$I$5:$I$13,MATCH('Project Brief'!$B$10,'Technical - Action Bank'!$H$5:$H$13,0))+A10-1))</f>
        <v/>
      </c>
      <c r="C10" s="59" t="str">
        <f>IF('Project Brief'!$B$6="","",SUBSTITUTE(INDEX('Technical - Action Bank'!$D$5:$D$94,INDEX('Technical - Action Bank'!$I$5:$I$13,MATCH('Project Brief'!$B$10,'Technical - Action Bank'!$H$5:$H$13,0))+A10-1),"{ISSUE}",'Project Brief'!$E$21))</f>
        <v/>
      </c>
      <c r="D10" s="60"/>
      <c r="E10" s="59" t="str">
        <f t="shared" si="0"/>
        <v/>
      </c>
      <c r="F10" s="59" t="str">
        <f>IF(C10="","",INDEX('Technical - Action Bank'!$E$5:$E$94,INDEX('Technical - Action Bank'!$I$5:$I$13,MATCH('Project Brief'!$B$10,'Technical - Action Bank'!$H$5:$H$13,0))+A10-1))</f>
        <v/>
      </c>
      <c r="G10" s="59" t="str">
        <f>IF(C10="","",INDEX('Technical - Action Bank'!$F$5:$F$94,INDEX('Technical - Action Bank'!$I$5:$I$13,MATCH('Project Brief'!$B$10,'Technical - Action Bank'!$H$5:$H$13,0))+A10-1))</f>
        <v/>
      </c>
      <c r="H10" s="59" t="str">
        <f>IF(C10="","",'Project Brief'!$B$13)</f>
        <v/>
      </c>
      <c r="I10" s="60"/>
      <c r="J10" s="59" t="str">
        <f>IF(C10="","",'Project Brief'!$E$24)</f>
        <v/>
      </c>
      <c r="K10" s="60"/>
      <c r="L10" s="59" t="str">
        <f>IF(C10="","",INDEX('Technical - Action Bank'!$G$5:$G$94,INDEX('Technical - Action Bank'!$I$5:$I$13,MATCH('Project Brief'!$B$10,'Technical - Action Bank'!$H$5:$H$13,0))+A10-1))</f>
        <v/>
      </c>
      <c r="M10" s="61"/>
      <c r="N10" s="61"/>
      <c r="O10" s="60"/>
      <c r="P10" s="60"/>
      <c r="Q10" s="60"/>
      <c r="R10" s="60"/>
      <c r="S10" s="62" t="str">
        <f t="shared" ca="1" si="1"/>
        <v/>
      </c>
    </row>
    <row r="11" spans="1:19" s="63" customFormat="1" ht="23.25" customHeight="1">
      <c r="A11" s="58">
        <v>7</v>
      </c>
      <c r="B11" s="59" t="str">
        <f>IF('Project Brief'!$B$6="","",INDEX('Technical - Action Bank'!$C$5:$C$94,INDEX('Technical - Action Bank'!$I$5:$I$13,MATCH('Project Brief'!$B$10,'Technical - Action Bank'!$H$5:$H$13,0))+A11-1))</f>
        <v/>
      </c>
      <c r="C11" s="59" t="str">
        <f>IF('Project Brief'!$B$6="","",SUBSTITUTE(INDEX('Technical - Action Bank'!$D$5:$D$94,INDEX('Technical - Action Bank'!$I$5:$I$13,MATCH('Project Brief'!$B$10,'Technical - Action Bank'!$H$5:$H$13,0))+A11-1),"{ISSUE}",'Project Brief'!$E$21))</f>
        <v/>
      </c>
      <c r="D11" s="60"/>
      <c r="E11" s="59" t="str">
        <f t="shared" si="0"/>
        <v/>
      </c>
      <c r="F11" s="59" t="str">
        <f>IF(C11="","",INDEX('Technical - Action Bank'!$E$5:$E$94,INDEX('Technical - Action Bank'!$I$5:$I$13,MATCH('Project Brief'!$B$10,'Technical - Action Bank'!$H$5:$H$13,0))+A11-1))</f>
        <v/>
      </c>
      <c r="G11" s="59" t="str">
        <f>IF(C11="","",INDEX('Technical - Action Bank'!$F$5:$F$94,INDEX('Technical - Action Bank'!$I$5:$I$13,MATCH('Project Brief'!$B$10,'Technical - Action Bank'!$H$5:$H$13,0))+A11-1))</f>
        <v/>
      </c>
      <c r="H11" s="59" t="str">
        <f>IF(C11="","",'Project Brief'!$B$13)</f>
        <v/>
      </c>
      <c r="I11" s="60"/>
      <c r="J11" s="59" t="str">
        <f>IF(C11="","",'Project Brief'!$E$24)</f>
        <v/>
      </c>
      <c r="K11" s="60"/>
      <c r="L11" s="59" t="str">
        <f>IF(C11="","",INDEX('Technical - Action Bank'!$G$5:$G$94,INDEX('Technical - Action Bank'!$I$5:$I$13,MATCH('Project Brief'!$B$10,'Technical - Action Bank'!$H$5:$H$13,0))+A11-1))</f>
        <v/>
      </c>
      <c r="M11" s="61"/>
      <c r="N11" s="61"/>
      <c r="O11" s="60"/>
      <c r="P11" s="60"/>
      <c r="Q11" s="60"/>
      <c r="R11" s="60"/>
      <c r="S11" s="62" t="str">
        <f t="shared" ca="1" si="1"/>
        <v/>
      </c>
    </row>
    <row r="12" spans="1:19" s="63" customFormat="1" ht="23.25" customHeight="1">
      <c r="A12" s="58">
        <v>8</v>
      </c>
      <c r="B12" s="59" t="str">
        <f>IF('Project Brief'!$B$6="","",INDEX('Technical - Action Bank'!$C$5:$C$94,INDEX('Technical - Action Bank'!$I$5:$I$13,MATCH('Project Brief'!$B$10,'Technical - Action Bank'!$H$5:$H$13,0))+A12-1))</f>
        <v/>
      </c>
      <c r="C12" s="59" t="str">
        <f>IF('Project Brief'!$B$6="","",SUBSTITUTE(INDEX('Technical - Action Bank'!$D$5:$D$94,INDEX('Technical - Action Bank'!$I$5:$I$13,MATCH('Project Brief'!$B$10,'Technical - Action Bank'!$H$5:$H$13,0))+A12-1),"{ISSUE}",'Project Brief'!$E$21))</f>
        <v/>
      </c>
      <c r="D12" s="60"/>
      <c r="E12" s="59" t="str">
        <f t="shared" si="0"/>
        <v/>
      </c>
      <c r="F12" s="59" t="str">
        <f>IF(C12="","",INDEX('Technical - Action Bank'!$E$5:$E$94,INDEX('Technical - Action Bank'!$I$5:$I$13,MATCH('Project Brief'!$B$10,'Technical - Action Bank'!$H$5:$H$13,0))+A12-1))</f>
        <v/>
      </c>
      <c r="G12" s="59" t="str">
        <f>IF(C12="","",INDEX('Technical - Action Bank'!$F$5:$F$94,INDEX('Technical - Action Bank'!$I$5:$I$13,MATCH('Project Brief'!$B$10,'Technical - Action Bank'!$H$5:$H$13,0))+A12-1))</f>
        <v/>
      </c>
      <c r="H12" s="59" t="str">
        <f>IF(C12="","",'Project Brief'!$B$13)</f>
        <v/>
      </c>
      <c r="I12" s="60"/>
      <c r="J12" s="59" t="str">
        <f>IF(C12="","",'Project Brief'!$E$24)</f>
        <v/>
      </c>
      <c r="K12" s="60"/>
      <c r="L12" s="59" t="str">
        <f>IF(C12="","",INDEX('Technical - Action Bank'!$G$5:$G$94,INDEX('Technical - Action Bank'!$I$5:$I$13,MATCH('Project Brief'!$B$10,'Technical - Action Bank'!$H$5:$H$13,0))+A12-1))</f>
        <v/>
      </c>
      <c r="M12" s="61"/>
      <c r="N12" s="61"/>
      <c r="O12" s="60"/>
      <c r="P12" s="60"/>
      <c r="Q12" s="60"/>
      <c r="R12" s="60"/>
      <c r="S12" s="62" t="str">
        <f t="shared" ca="1" si="1"/>
        <v/>
      </c>
    </row>
    <row r="13" spans="1:19" s="63" customFormat="1" ht="23.25" customHeight="1">
      <c r="A13" s="58">
        <v>9</v>
      </c>
      <c r="B13" s="59" t="str">
        <f>IF('Project Brief'!$B$6="","",INDEX('Technical - Action Bank'!$C$5:$C$94,INDEX('Technical - Action Bank'!$I$5:$I$13,MATCH('Project Brief'!$B$10,'Technical - Action Bank'!$H$5:$H$13,0))+A13-1))</f>
        <v/>
      </c>
      <c r="C13" s="59" t="str">
        <f>IF('Project Brief'!$B$6="","",SUBSTITUTE(INDEX('Technical - Action Bank'!$D$5:$D$94,INDEX('Technical - Action Bank'!$I$5:$I$13,MATCH('Project Brief'!$B$10,'Technical - Action Bank'!$H$5:$H$13,0))+A13-1),"{ISSUE}",'Project Brief'!$E$21))</f>
        <v/>
      </c>
      <c r="D13" s="60"/>
      <c r="E13" s="59" t="str">
        <f t="shared" si="0"/>
        <v/>
      </c>
      <c r="F13" s="59" t="str">
        <f>IF(C13="","",INDEX('Technical - Action Bank'!$E$5:$E$94,INDEX('Technical - Action Bank'!$I$5:$I$13,MATCH('Project Brief'!$B$10,'Technical - Action Bank'!$H$5:$H$13,0))+A13-1))</f>
        <v/>
      </c>
      <c r="G13" s="59" t="str">
        <f>IF(C13="","",INDEX('Technical - Action Bank'!$F$5:$F$94,INDEX('Technical - Action Bank'!$I$5:$I$13,MATCH('Project Brief'!$B$10,'Technical - Action Bank'!$H$5:$H$13,0))+A13-1))</f>
        <v/>
      </c>
      <c r="H13" s="59" t="str">
        <f>IF(C13="","",'Project Brief'!$B$13)</f>
        <v/>
      </c>
      <c r="I13" s="60"/>
      <c r="J13" s="59" t="str">
        <f>IF(C13="","",'Project Brief'!$E$24)</f>
        <v/>
      </c>
      <c r="K13" s="60"/>
      <c r="L13" s="59" t="str">
        <f>IF(C13="","",INDEX('Technical - Action Bank'!$G$5:$G$94,INDEX('Technical - Action Bank'!$I$5:$I$13,MATCH('Project Brief'!$B$10,'Technical - Action Bank'!$H$5:$H$13,0))+A13-1))</f>
        <v/>
      </c>
      <c r="M13" s="61"/>
      <c r="N13" s="61"/>
      <c r="O13" s="60"/>
      <c r="P13" s="60"/>
      <c r="Q13" s="60"/>
      <c r="R13" s="60"/>
      <c r="S13" s="62" t="str">
        <f t="shared" ca="1" si="1"/>
        <v/>
      </c>
    </row>
    <row r="14" spans="1:19" s="63" customFormat="1" ht="23.25" customHeight="1">
      <c r="A14" s="58">
        <v>10</v>
      </c>
      <c r="B14" s="59" t="str">
        <f>IF('Project Brief'!$B$6="","",INDEX('Technical - Action Bank'!$C$5:$C$94,INDEX('Technical - Action Bank'!$I$5:$I$13,MATCH('Project Brief'!$B$10,'Technical - Action Bank'!$H$5:$H$13,0))+A14-1))</f>
        <v/>
      </c>
      <c r="C14" s="59" t="str">
        <f>IF('Project Brief'!$B$6="","",SUBSTITUTE(INDEX('Technical - Action Bank'!$D$5:$D$94,INDEX('Technical - Action Bank'!$I$5:$I$13,MATCH('Project Brief'!$B$10,'Technical - Action Bank'!$H$5:$H$13,0))+A14-1),"{ISSUE}",'Project Brief'!$E$21))</f>
        <v/>
      </c>
      <c r="D14" s="60"/>
      <c r="E14" s="59" t="str">
        <f t="shared" si="0"/>
        <v/>
      </c>
      <c r="F14" s="59" t="str">
        <f>IF(C14="","",INDEX('Technical - Action Bank'!$E$5:$E$94,INDEX('Technical - Action Bank'!$I$5:$I$13,MATCH('Project Brief'!$B$10,'Technical - Action Bank'!$H$5:$H$13,0))+A14-1))</f>
        <v/>
      </c>
      <c r="G14" s="59" t="str">
        <f>IF(C14="","",INDEX('Technical - Action Bank'!$F$5:$F$94,INDEX('Technical - Action Bank'!$I$5:$I$13,MATCH('Project Brief'!$B$10,'Technical - Action Bank'!$H$5:$H$13,0))+A14-1))</f>
        <v/>
      </c>
      <c r="H14" s="59" t="str">
        <f>IF(C14="","",'Project Brief'!$B$13)</f>
        <v/>
      </c>
      <c r="I14" s="60"/>
      <c r="J14" s="59" t="str">
        <f>IF(C14="","",'Project Brief'!$E$24)</f>
        <v/>
      </c>
      <c r="K14" s="60"/>
      <c r="L14" s="59" t="str">
        <f>IF(C14="","",INDEX('Technical - Action Bank'!$G$5:$G$94,INDEX('Technical - Action Bank'!$I$5:$I$13,MATCH('Project Brief'!$B$10,'Technical - Action Bank'!$H$5:$H$13,0))+A14-1))</f>
        <v/>
      </c>
      <c r="M14" s="61"/>
      <c r="N14" s="61"/>
      <c r="O14" s="60"/>
      <c r="P14" s="60"/>
      <c r="Q14" s="60"/>
      <c r="R14" s="60"/>
      <c r="S14" s="62" t="str">
        <f t="shared" ca="1" si="1"/>
        <v/>
      </c>
    </row>
    <row r="15" spans="1:19" s="63" customFormat="1" ht="12.7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 s="63" customFormat="1" ht="12.75">
      <c r="A16" s="47" t="s">
        <v>86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19" s="63" customFormat="1" ht="12.7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19" s="63" customFormat="1" ht="12.7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</sheetData>
  <conditionalFormatting sqref="O5:O14">
    <cfRule type="expression" dxfId="18" priority="1">
      <formula>$O5="Complete"</formula>
    </cfRule>
    <cfRule type="expression" dxfId="17" priority="2">
      <formula>$O5="In Progress"</formula>
    </cfRule>
    <cfRule type="expression" dxfId="16" priority="3">
      <formula>$O5="Blocked"</formula>
    </cfRule>
    <cfRule type="expression" dxfId="15" priority="4">
      <formula>$O5="On Hold"</formula>
    </cfRule>
  </conditionalFormatting>
  <conditionalFormatting sqref="S5:S14">
    <cfRule type="expression" dxfId="14" priority="5">
      <formula>$S5="Complete"</formula>
    </cfRule>
    <cfRule type="expression" dxfId="13" priority="6">
      <formula>$S5="Due Soon"</formula>
    </cfRule>
    <cfRule type="expression" dxfId="12" priority="7">
      <formula>$S5="Overdue"</formula>
    </cfRule>
    <cfRule type="expression" dxfId="11" priority="8">
      <formula>$S5="Blocked"</formula>
    </cfRule>
  </conditionalFormatting>
  <dataValidations count="1">
    <dataValidation type="list" sqref="O5:O14" xr:uid="{00000000-0002-0000-0100-000000000000}">
      <formula1>"Not Started,In Progress,Complete,Blocked,On Hold"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topLeftCell="A19" workbookViewId="0">
      <selection activeCell="A15" sqref="A15:XFD15"/>
    </sheetView>
  </sheetViews>
  <sheetFormatPr defaultRowHeight="14.25"/>
  <cols>
    <col min="1" max="1" width="12.875" customWidth="1"/>
    <col min="2" max="2" width="20" customWidth="1"/>
    <col min="3" max="3" width="38" customWidth="1"/>
    <col min="4" max="4" width="22" customWidth="1"/>
    <col min="5" max="5" width="14" customWidth="1"/>
    <col min="6" max="6" width="16" customWidth="1"/>
    <col min="7" max="7" width="14" customWidth="1"/>
    <col min="8" max="8" width="40" customWidth="1"/>
  </cols>
  <sheetData>
    <row r="1" spans="1:8" s="28" customFormat="1" ht="21.75">
      <c r="A1" s="39" t="s">
        <v>87</v>
      </c>
      <c r="B1" s="40"/>
      <c r="C1" s="40"/>
      <c r="D1" s="40"/>
      <c r="E1" s="40"/>
      <c r="F1" s="40"/>
      <c r="G1" s="40"/>
      <c r="H1" s="40"/>
    </row>
    <row r="2" spans="1:8" s="28" customFormat="1">
      <c r="A2" s="41" t="str">
        <f>"Project: "&amp;IF('Project Brief'!$B$5="","Not entered",'Project Brief'!$B$5)&amp;"  |  Lead: "&amp;IF('Project Brief'!$B$13="","Not assigned",'Project Brief'!$B$13)</f>
        <v>Project: Not entered  |  Lead: Not assigned</v>
      </c>
      <c r="B2" s="42"/>
      <c r="C2" s="42"/>
      <c r="D2" s="42"/>
      <c r="E2" s="42"/>
      <c r="F2" s="42"/>
      <c r="G2" s="42"/>
      <c r="H2" s="42"/>
    </row>
    <row r="3" spans="1:8" s="28" customFormat="1">
      <c r="A3" s="24"/>
      <c r="B3" s="24"/>
      <c r="C3" s="24"/>
      <c r="D3" s="24"/>
      <c r="E3" s="24"/>
      <c r="F3" s="24"/>
      <c r="G3" s="24"/>
      <c r="H3" s="24"/>
    </row>
    <row r="4" spans="1:8" s="28" customFormat="1">
      <c r="A4" s="26" t="s">
        <v>88</v>
      </c>
      <c r="B4" s="26" t="s">
        <v>89</v>
      </c>
      <c r="C4" s="24"/>
      <c r="D4" s="26" t="s">
        <v>90</v>
      </c>
      <c r="E4" s="26" t="s">
        <v>89</v>
      </c>
      <c r="F4" s="24"/>
      <c r="G4" s="24"/>
      <c r="H4" s="24"/>
    </row>
    <row r="5" spans="1:8" s="28" customFormat="1" ht="25.5">
      <c r="A5" s="22" t="s">
        <v>6</v>
      </c>
      <c r="B5" s="29" t="str">
        <f>IF('Project Brief'!$B$6="","",COUNTIF('Project Plan'!$O$5:$O$14,"Complete")/10)</f>
        <v/>
      </c>
      <c r="C5" s="24"/>
      <c r="D5" s="22" t="s">
        <v>3</v>
      </c>
      <c r="E5" s="43" t="str">
        <f>IF('Project Brief'!$B$6="","Not started",IF(B9&gt;0,"Attention required",IF(B6=10,"Project complete",IF(B7&gt;0,"Implementation under way","Ready to commence"))))</f>
        <v>Not started</v>
      </c>
      <c r="F5" s="24"/>
      <c r="G5" s="24"/>
      <c r="H5" s="24"/>
    </row>
    <row r="6" spans="1:8" s="28" customFormat="1">
      <c r="A6" s="22" t="s">
        <v>91</v>
      </c>
      <c r="B6" s="25" t="str">
        <f>IF('Project Brief'!$B$6="","",COUNTIF('Project Plan'!$O$5:$O$14,"Complete"))</f>
        <v/>
      </c>
      <c r="C6" s="24"/>
      <c r="D6" s="22" t="s">
        <v>92</v>
      </c>
      <c r="E6" s="43" t="str">
        <f>IF('Project Brief'!$B$6="","",IF('Project Plan'!O5&lt;&gt;"Complete",'Project Plan'!B5,IF('Project Plan'!O6&lt;&gt;"Complete",'Project Plan'!B6,IF('Project Plan'!O7&lt;&gt;"Complete",'Project Plan'!B7,IF('Project Plan'!O8&lt;&gt;"Complete",'Project Plan'!B8,IF('Project Plan'!O9&lt;&gt;"Complete",'Project Plan'!B9,IF('Project Plan'!O10&lt;&gt;"Complete",'Project Plan'!B10,IF('Project Plan'!O11&lt;&gt;"Complete",'Project Plan'!B11,IF('Project Plan'!O12&lt;&gt;"Complete",'Project Plan'!B12,IF('Project Plan'!O13&lt;&gt;"Complete",'Project Plan'!B13,IF('Project Plan'!O14&lt;&gt;"Complete",'Project Plan'!B14,"Complete")))))))))))</f>
        <v/>
      </c>
      <c r="F6" s="24"/>
      <c r="G6" s="24"/>
      <c r="H6" s="24"/>
    </row>
    <row r="7" spans="1:8" s="28" customFormat="1">
      <c r="A7" s="22" t="s">
        <v>93</v>
      </c>
      <c r="B7" s="25" t="str">
        <f>IF('Project Brief'!$B$6="","",COUNTIF('Project Plan'!$O$5:$O$14,"In Progress"))</f>
        <v/>
      </c>
      <c r="C7" s="24"/>
      <c r="D7" s="22" t="s">
        <v>33</v>
      </c>
      <c r="E7" s="43" t="str">
        <f>IF('Project Brief'!$B$6="","",IF('Project Plan'!O5&lt;&gt;"Complete",'Project Plan'!F5,IF('Project Plan'!O6&lt;&gt;"Complete",'Project Plan'!F6,IF('Project Plan'!O7&lt;&gt;"Complete",'Project Plan'!F7,IF('Project Plan'!O8&lt;&gt;"Complete",'Project Plan'!F8,IF('Project Plan'!O9&lt;&gt;"Complete",'Project Plan'!F9,IF('Project Plan'!O10&lt;&gt;"Complete",'Project Plan'!F10,IF('Project Plan'!O11&lt;&gt;"Complete",'Project Plan'!F11,IF('Project Plan'!O12&lt;&gt;"Complete",'Project Plan'!F12,IF('Project Plan'!O13&lt;&gt;"Complete",'Project Plan'!F13,IF('Project Plan'!O14&lt;&gt;"Complete",'Project Plan'!F14,"Implementation complete")))))))))))</f>
        <v/>
      </c>
      <c r="F7" s="24"/>
      <c r="G7" s="24"/>
      <c r="H7" s="24"/>
    </row>
    <row r="8" spans="1:8" s="28" customFormat="1">
      <c r="A8" s="22" t="s">
        <v>94</v>
      </c>
      <c r="B8" s="25" t="str">
        <f>IF('Project Brief'!$B$6="","",10-COUNTIF('Project Plan'!$O$5:$O$14,"Complete")-COUNTIF('Project Plan'!$O$5:$O$14,"In Progress")-COUNTIF('Project Plan'!$O$5:$O$14,"Blocked")-COUNTIF('Project Plan'!$O$5:$O$14,"On Hold"))</f>
        <v/>
      </c>
      <c r="C8" s="24"/>
      <c r="D8" s="22" t="s">
        <v>95</v>
      </c>
      <c r="E8" s="43" t="str">
        <f>IF('Project Brief'!$B$6="","",IF('Project Plan'!O5&lt;&gt;"Complete",'Project Plan'!E5,IF('Project Plan'!O6&lt;&gt;"Complete",'Project Plan'!E6,IF('Project Plan'!O7&lt;&gt;"Complete",'Project Plan'!E7,IF('Project Plan'!O8&lt;&gt;"Complete",'Project Plan'!E8,IF('Project Plan'!O9&lt;&gt;"Complete",'Project Plan'!E9,IF('Project Plan'!O10&lt;&gt;"Complete",'Project Plan'!E10,IF('Project Plan'!O11&lt;&gt;"Complete",'Project Plan'!E11,IF('Project Plan'!O12&lt;&gt;"Complete",'Project Plan'!E12,IF('Project Plan'!O13&lt;&gt;"Complete",'Project Plan'!E13,IF('Project Plan'!O14&lt;&gt;"Complete",'Project Plan'!E14,"")))))))))))</f>
        <v/>
      </c>
      <c r="F8" s="24"/>
      <c r="G8" s="24"/>
      <c r="H8" s="24"/>
    </row>
    <row r="9" spans="1:8" s="28" customFormat="1">
      <c r="A9" s="22" t="s">
        <v>96</v>
      </c>
      <c r="B9" s="25" t="str">
        <f>IF('Project Brief'!$B$6="","",COUNTIF('Project Plan'!$O$5:$O$14,"Blocked"))</f>
        <v/>
      </c>
      <c r="C9" s="24"/>
      <c r="D9" s="22" t="s">
        <v>97</v>
      </c>
      <c r="E9" s="43" t="str">
        <f>IF('Project Brief'!$B$6="","",IF('Project Plan'!O5&lt;&gt;"Complete",IF('Project Plan'!I5&lt;&gt;"",'Project Plan'!I5,'Project Plan'!H5),IF('Project Plan'!O6&lt;&gt;"Complete",IF('Project Plan'!I6&lt;&gt;"",'Project Plan'!I6,'Project Plan'!H6),IF('Project Plan'!O7&lt;&gt;"Complete",IF('Project Plan'!I7&lt;&gt;"",'Project Plan'!I7,'Project Plan'!H7),IF('Project Plan'!O8&lt;&gt;"Complete",IF('Project Plan'!I8&lt;&gt;"",'Project Plan'!I8,'Project Plan'!H8),IF('Project Plan'!O9&lt;&gt;"Complete",IF('Project Plan'!I9&lt;&gt;"",'Project Plan'!I9,'Project Plan'!H9),IF('Project Plan'!O10&lt;&gt;"Complete",IF('Project Plan'!I10&lt;&gt;"",'Project Plan'!I10,'Project Plan'!H10),IF('Project Plan'!O11&lt;&gt;"Complete",IF('Project Plan'!I11&lt;&gt;"",'Project Plan'!I11,'Project Plan'!H11),IF('Project Plan'!O12&lt;&gt;"Complete",IF('Project Plan'!I12&lt;&gt;"",'Project Plan'!I12,'Project Plan'!H12),IF('Project Plan'!O13&lt;&gt;"Complete",IF('Project Plan'!I13&lt;&gt;"",'Project Plan'!I13,'Project Plan'!H13),IF('Project Plan'!O14&lt;&gt;"Complete",IF('Project Plan'!I14&lt;&gt;"",'Project Plan'!I14,'Project Plan'!H14),"")))))))))))</f>
        <v/>
      </c>
      <c r="F9" s="24"/>
      <c r="G9" s="24"/>
      <c r="H9" s="24"/>
    </row>
    <row r="10" spans="1:8" s="28" customFormat="1">
      <c r="A10" s="22" t="s">
        <v>98</v>
      </c>
      <c r="B10" s="25" t="str">
        <f>IF('Project Brief'!$B$6="","",COUNTIF('Project Plan'!$O$5:$O$14,"On Hold"))</f>
        <v/>
      </c>
      <c r="C10" s="24"/>
      <c r="D10" s="22" t="s">
        <v>99</v>
      </c>
      <c r="E10" s="44" t="str">
        <f>IF('Project Brief'!$B$6="","",IF('Project Plan'!O5&lt;&gt;"Complete",IF('Project Plan'!N5="","Not scheduled",TEXT('Project Plan'!N5,"yyyy-mm-dd")),IF('Project Plan'!O6&lt;&gt;"Complete",IF('Project Plan'!N6="","Not scheduled",TEXT('Project Plan'!N6,"yyyy-mm-dd")),IF('Project Plan'!O7&lt;&gt;"Complete",IF('Project Plan'!N7="","Not scheduled",TEXT('Project Plan'!N7,"yyyy-mm-dd")),IF('Project Plan'!O8&lt;&gt;"Complete",IF('Project Plan'!N8="","Not scheduled",TEXT('Project Plan'!N8,"yyyy-mm-dd")),IF('Project Plan'!O9&lt;&gt;"Complete",IF('Project Plan'!N9="","Not scheduled",TEXT('Project Plan'!N9,"yyyy-mm-dd")),IF('Project Plan'!O10&lt;&gt;"Complete",IF('Project Plan'!N10="","Not scheduled",TEXT('Project Plan'!N10,"yyyy-mm-dd")),IF('Project Plan'!O11&lt;&gt;"Complete",IF('Project Plan'!N11="","Not scheduled",TEXT('Project Plan'!N11,"yyyy-mm-dd")),IF('Project Plan'!O12&lt;&gt;"Complete",IF('Project Plan'!N12="","Not scheduled",TEXT('Project Plan'!N12,"yyyy-mm-dd")),IF('Project Plan'!O13&lt;&gt;"Complete",IF('Project Plan'!N13="","Not scheduled",TEXT('Project Plan'!N13,"yyyy-mm-dd")),IF('Project Plan'!O14&lt;&gt;"Complete",IF('Project Plan'!N14="","Not scheduled",TEXT('Project Plan'!N14,"yyyy-mm-dd")),"Project complete")))))))))))</f>
        <v/>
      </c>
      <c r="F10" s="24"/>
      <c r="G10" s="24"/>
      <c r="H10" s="24"/>
    </row>
    <row r="11" spans="1:8" s="28" customFormat="1">
      <c r="A11" s="22" t="s">
        <v>100</v>
      </c>
      <c r="B11" s="25" t="str">
        <f>IF('Project Brief'!$B$6="","",COUNTIF('Project Plan'!$S$5:$S$14,"Overdue"))</f>
        <v/>
      </c>
      <c r="C11" s="24"/>
      <c r="D11" s="22" t="s">
        <v>101</v>
      </c>
      <c r="E11" s="43" t="str">
        <f>IF('Project Brief'!$B$6="","",IF('Project Plan'!O5="Blocked",'Project Plan'!R5,IF('Project Plan'!O6="Blocked",'Project Plan'!R6,IF('Project Plan'!O7="Blocked",'Project Plan'!R7,IF('Project Plan'!O8="Blocked",'Project Plan'!R8,IF('Project Plan'!O9="Blocked",'Project Plan'!R9,IF('Project Plan'!O10="Blocked",'Project Plan'!R10,IF('Project Plan'!O11="Blocked",'Project Plan'!R11,IF('Project Plan'!O12="Blocked",'Project Plan'!R12,IF('Project Plan'!O13="Blocked",'Project Plan'!R13,IF('Project Plan'!O14="Blocked",'Project Plan'!R14,"")))))))))))</f>
        <v/>
      </c>
      <c r="F11" s="24"/>
      <c r="G11" s="24"/>
      <c r="H11" s="24"/>
    </row>
    <row r="12" spans="1:8" s="28" customFormat="1">
      <c r="A12" s="22" t="s">
        <v>102</v>
      </c>
      <c r="B12" s="25" t="str">
        <f>IF('Project Brief'!$B$6="","",COUNTIF('Project Plan'!$S$5:$S$14,"Due Soon"))</f>
        <v/>
      </c>
      <c r="C12" s="24"/>
      <c r="D12" s="22" t="s">
        <v>103</v>
      </c>
      <c r="E12" s="43" t="str">
        <f>IF('Project Brief'!$B$6="","",IF(B9&gt;0,"Resolve blocker: "&amp;E11,IF(B11&gt;0,"Review overdue action(s)",IF(B6=10,"Close project and embed ongoing responsibilities","Advance next milestone: "&amp;E7))))</f>
        <v/>
      </c>
      <c r="F12" s="24"/>
      <c r="G12" s="24"/>
      <c r="H12" s="24"/>
    </row>
    <row r="13" spans="1:8" s="28" customFormat="1" ht="25.5">
      <c r="A13" s="22" t="s">
        <v>104</v>
      </c>
      <c r="B13" s="25" t="str">
        <f>IF('Project Brief'!$B$6="","",COUNTA('Project Plan'!$I$5:$I$14))</f>
        <v/>
      </c>
      <c r="C13" s="24"/>
      <c r="D13" s="22" t="s">
        <v>105</v>
      </c>
      <c r="E13" s="45" t="str">
        <f>IF('Project Brief'!$B$16="","",'Project Brief'!$B$16)</f>
        <v/>
      </c>
      <c r="F13" s="24"/>
      <c r="G13" s="24"/>
      <c r="H13" s="24"/>
    </row>
    <row r="14" spans="1:8" s="28" customFormat="1">
      <c r="A14" s="24"/>
      <c r="B14" s="24"/>
      <c r="C14" s="24"/>
      <c r="D14" s="24"/>
      <c r="E14" s="24"/>
      <c r="F14" s="24"/>
      <c r="G14" s="24"/>
      <c r="H14" s="24"/>
    </row>
    <row r="15" spans="1:8" s="56" customFormat="1" ht="15.75">
      <c r="A15" s="54" t="s">
        <v>106</v>
      </c>
      <c r="B15" s="55"/>
      <c r="C15" s="55"/>
      <c r="D15" s="55"/>
      <c r="E15" s="55"/>
      <c r="F15" s="55"/>
      <c r="G15" s="55"/>
      <c r="H15" s="55"/>
    </row>
    <row r="16" spans="1:8" s="53" customFormat="1" ht="15">
      <c r="A16" s="52" t="s">
        <v>67</v>
      </c>
      <c r="B16" s="52" t="s">
        <v>68</v>
      </c>
      <c r="C16" s="52" t="s">
        <v>107</v>
      </c>
      <c r="D16" s="52" t="s">
        <v>108</v>
      </c>
      <c r="E16" s="52" t="s">
        <v>109</v>
      </c>
      <c r="F16" s="52" t="s">
        <v>81</v>
      </c>
      <c r="G16" s="52" t="s">
        <v>110</v>
      </c>
      <c r="H16" s="52" t="s">
        <v>84</v>
      </c>
    </row>
    <row r="17" spans="1:8" s="28" customFormat="1" ht="18.75" customHeight="1">
      <c r="A17" s="49">
        <v>1</v>
      </c>
      <c r="B17" s="50" t="str">
        <f>IF('Project Plan'!B5="","",'Project Plan'!B5)</f>
        <v/>
      </c>
      <c r="C17" s="50" t="str">
        <f>IF('Project Plan'!F5="","",'Project Plan'!F5)</f>
        <v/>
      </c>
      <c r="D17" s="50" t="str">
        <f>IF('Project Plan'!I5&lt;&gt;"",'Project Plan'!I5,'Project Plan'!H5)</f>
        <v/>
      </c>
      <c r="E17" s="51" t="str">
        <f>IF('Project Plan'!N5="","",'Project Plan'!N5)</f>
        <v/>
      </c>
      <c r="F17" s="50" t="str">
        <f>IF('Project Plan'!E5="","",IF('Project Plan'!O5="","Not Started",'Project Plan'!O5))</f>
        <v/>
      </c>
      <c r="G17" s="50" t="str">
        <f ca="1">IF('Project Plan'!S5="","",'Project Plan'!S5)</f>
        <v/>
      </c>
      <c r="H17" s="50" t="str">
        <f>IF('Project Plan'!R5="","",'Project Plan'!R5)</f>
        <v/>
      </c>
    </row>
    <row r="18" spans="1:8" s="28" customFormat="1" ht="18.75" customHeight="1">
      <c r="A18" s="49">
        <v>2</v>
      </c>
      <c r="B18" s="50" t="str">
        <f>IF('Project Plan'!B6="","",'Project Plan'!B6)</f>
        <v/>
      </c>
      <c r="C18" s="50" t="str">
        <f>IF('Project Plan'!F6="","",'Project Plan'!F6)</f>
        <v/>
      </c>
      <c r="D18" s="50" t="str">
        <f>IF('Project Plan'!I6&lt;&gt;"",'Project Plan'!I6,'Project Plan'!H6)</f>
        <v/>
      </c>
      <c r="E18" s="51" t="str">
        <f>IF('Project Plan'!N6="","",'Project Plan'!N6)</f>
        <v/>
      </c>
      <c r="F18" s="50" t="str">
        <f>IF('Project Plan'!E6="","",IF('Project Plan'!O6="","Not Started",'Project Plan'!O6))</f>
        <v/>
      </c>
      <c r="G18" s="50" t="str">
        <f ca="1">IF('Project Plan'!S6="","",'Project Plan'!S6)</f>
        <v/>
      </c>
      <c r="H18" s="50" t="str">
        <f>IF('Project Plan'!R6="","",'Project Plan'!R6)</f>
        <v/>
      </c>
    </row>
    <row r="19" spans="1:8" s="28" customFormat="1" ht="18.75" customHeight="1">
      <c r="A19" s="49">
        <v>3</v>
      </c>
      <c r="B19" s="50" t="str">
        <f>IF('Project Plan'!B7="","",'Project Plan'!B7)</f>
        <v/>
      </c>
      <c r="C19" s="50" t="str">
        <f>IF('Project Plan'!F7="","",'Project Plan'!F7)</f>
        <v/>
      </c>
      <c r="D19" s="50" t="str">
        <f>IF('Project Plan'!I7&lt;&gt;"",'Project Plan'!I7,'Project Plan'!H7)</f>
        <v/>
      </c>
      <c r="E19" s="51" t="str">
        <f>IF('Project Plan'!N7="","",'Project Plan'!N7)</f>
        <v/>
      </c>
      <c r="F19" s="50" t="str">
        <f>IF('Project Plan'!E7="","",IF('Project Plan'!O7="","Not Started",'Project Plan'!O7))</f>
        <v/>
      </c>
      <c r="G19" s="50" t="str">
        <f ca="1">IF('Project Plan'!S7="","",'Project Plan'!S7)</f>
        <v/>
      </c>
      <c r="H19" s="50" t="str">
        <f>IF('Project Plan'!R7="","",'Project Plan'!R7)</f>
        <v/>
      </c>
    </row>
    <row r="20" spans="1:8" s="28" customFormat="1" ht="18.75" customHeight="1">
      <c r="A20" s="49">
        <v>4</v>
      </c>
      <c r="B20" s="50" t="str">
        <f>IF('Project Plan'!B8="","",'Project Plan'!B8)</f>
        <v/>
      </c>
      <c r="C20" s="50" t="str">
        <f>IF('Project Plan'!F8="","",'Project Plan'!F8)</f>
        <v/>
      </c>
      <c r="D20" s="50" t="str">
        <f>IF('Project Plan'!I8&lt;&gt;"",'Project Plan'!I8,'Project Plan'!H8)</f>
        <v/>
      </c>
      <c r="E20" s="51" t="str">
        <f>IF('Project Plan'!N8="","",'Project Plan'!N8)</f>
        <v/>
      </c>
      <c r="F20" s="50" t="str">
        <f>IF('Project Plan'!E8="","",IF('Project Plan'!O8="","Not Started",'Project Plan'!O8))</f>
        <v/>
      </c>
      <c r="G20" s="50" t="str">
        <f ca="1">IF('Project Plan'!S8="","",'Project Plan'!S8)</f>
        <v/>
      </c>
      <c r="H20" s="50" t="str">
        <f>IF('Project Plan'!R8="","",'Project Plan'!R8)</f>
        <v/>
      </c>
    </row>
    <row r="21" spans="1:8" s="28" customFormat="1" ht="18.75" customHeight="1">
      <c r="A21" s="49">
        <v>5</v>
      </c>
      <c r="B21" s="50" t="str">
        <f>IF('Project Plan'!B9="","",'Project Plan'!B9)</f>
        <v/>
      </c>
      <c r="C21" s="50" t="str">
        <f>IF('Project Plan'!F9="","",'Project Plan'!F9)</f>
        <v/>
      </c>
      <c r="D21" s="50" t="str">
        <f>IF('Project Plan'!I9&lt;&gt;"",'Project Plan'!I9,'Project Plan'!H9)</f>
        <v/>
      </c>
      <c r="E21" s="51" t="str">
        <f>IF('Project Plan'!N9="","",'Project Plan'!N9)</f>
        <v/>
      </c>
      <c r="F21" s="50" t="str">
        <f>IF('Project Plan'!E9="","",IF('Project Plan'!O9="","Not Started",'Project Plan'!O9))</f>
        <v/>
      </c>
      <c r="G21" s="50" t="str">
        <f ca="1">IF('Project Plan'!S9="","",'Project Plan'!S9)</f>
        <v/>
      </c>
      <c r="H21" s="50" t="str">
        <f>IF('Project Plan'!R9="","",'Project Plan'!R9)</f>
        <v/>
      </c>
    </row>
    <row r="22" spans="1:8" s="28" customFormat="1" ht="18.75" customHeight="1">
      <c r="A22" s="49">
        <v>6</v>
      </c>
      <c r="B22" s="50" t="str">
        <f>IF('Project Plan'!B10="","",'Project Plan'!B10)</f>
        <v/>
      </c>
      <c r="C22" s="50" t="str">
        <f>IF('Project Plan'!F10="","",'Project Plan'!F10)</f>
        <v/>
      </c>
      <c r="D22" s="50" t="str">
        <f>IF('Project Plan'!I10&lt;&gt;"",'Project Plan'!I10,'Project Plan'!H10)</f>
        <v/>
      </c>
      <c r="E22" s="51" t="str">
        <f>IF('Project Plan'!N10="","",'Project Plan'!N10)</f>
        <v/>
      </c>
      <c r="F22" s="50" t="str">
        <f>IF('Project Plan'!E10="","",IF('Project Plan'!O10="","Not Started",'Project Plan'!O10))</f>
        <v/>
      </c>
      <c r="G22" s="50" t="str">
        <f ca="1">IF('Project Plan'!S10="","",'Project Plan'!S10)</f>
        <v/>
      </c>
      <c r="H22" s="50" t="str">
        <f>IF('Project Plan'!R10="","",'Project Plan'!R10)</f>
        <v/>
      </c>
    </row>
    <row r="23" spans="1:8" s="28" customFormat="1" ht="18.75" customHeight="1">
      <c r="A23" s="49">
        <v>7</v>
      </c>
      <c r="B23" s="50" t="str">
        <f>IF('Project Plan'!B11="","",'Project Plan'!B11)</f>
        <v/>
      </c>
      <c r="C23" s="50" t="str">
        <f>IF('Project Plan'!F11="","",'Project Plan'!F11)</f>
        <v/>
      </c>
      <c r="D23" s="50" t="str">
        <f>IF('Project Plan'!I11&lt;&gt;"",'Project Plan'!I11,'Project Plan'!H11)</f>
        <v/>
      </c>
      <c r="E23" s="51" t="str">
        <f>IF('Project Plan'!N11="","",'Project Plan'!N11)</f>
        <v/>
      </c>
      <c r="F23" s="50" t="str">
        <f>IF('Project Plan'!E11="","",IF('Project Plan'!O11="","Not Started",'Project Plan'!O11))</f>
        <v/>
      </c>
      <c r="G23" s="50" t="str">
        <f ca="1">IF('Project Plan'!S11="","",'Project Plan'!S11)</f>
        <v/>
      </c>
      <c r="H23" s="50" t="str">
        <f>IF('Project Plan'!R11="","",'Project Plan'!R11)</f>
        <v/>
      </c>
    </row>
    <row r="24" spans="1:8" s="28" customFormat="1" ht="18.75" customHeight="1">
      <c r="A24" s="49">
        <v>8</v>
      </c>
      <c r="B24" s="50" t="str">
        <f>IF('Project Plan'!B12="","",'Project Plan'!B12)</f>
        <v/>
      </c>
      <c r="C24" s="50" t="str">
        <f>IF('Project Plan'!F12="","",'Project Plan'!F12)</f>
        <v/>
      </c>
      <c r="D24" s="50" t="str">
        <f>IF('Project Plan'!I12&lt;&gt;"",'Project Plan'!I12,'Project Plan'!H12)</f>
        <v/>
      </c>
      <c r="E24" s="51" t="str">
        <f>IF('Project Plan'!N12="","",'Project Plan'!N12)</f>
        <v/>
      </c>
      <c r="F24" s="50" t="str">
        <f>IF('Project Plan'!E12="","",IF('Project Plan'!O12="","Not Started",'Project Plan'!O12))</f>
        <v/>
      </c>
      <c r="G24" s="50" t="str">
        <f ca="1">IF('Project Plan'!S12="","",'Project Plan'!S12)</f>
        <v/>
      </c>
      <c r="H24" s="50" t="str">
        <f>IF('Project Plan'!R12="","",'Project Plan'!R12)</f>
        <v/>
      </c>
    </row>
    <row r="25" spans="1:8" s="28" customFormat="1" ht="18.75" customHeight="1">
      <c r="A25" s="49">
        <v>9</v>
      </c>
      <c r="B25" s="50" t="str">
        <f>IF('Project Plan'!B13="","",'Project Plan'!B13)</f>
        <v/>
      </c>
      <c r="C25" s="50" t="str">
        <f>IF('Project Plan'!F13="","",'Project Plan'!F13)</f>
        <v/>
      </c>
      <c r="D25" s="50" t="str">
        <f>IF('Project Plan'!I13&lt;&gt;"",'Project Plan'!I13,'Project Plan'!H13)</f>
        <v/>
      </c>
      <c r="E25" s="51" t="str">
        <f>IF('Project Plan'!N13="","",'Project Plan'!N13)</f>
        <v/>
      </c>
      <c r="F25" s="50" t="str">
        <f>IF('Project Plan'!E13="","",IF('Project Plan'!O13="","Not Started",'Project Plan'!O13))</f>
        <v/>
      </c>
      <c r="G25" s="50" t="str">
        <f ca="1">IF('Project Plan'!S13="","",'Project Plan'!S13)</f>
        <v/>
      </c>
      <c r="H25" s="50" t="str">
        <f>IF('Project Plan'!R13="","",'Project Plan'!R13)</f>
        <v/>
      </c>
    </row>
    <row r="26" spans="1:8" s="28" customFormat="1" ht="18.75" customHeight="1">
      <c r="A26" s="49">
        <v>10</v>
      </c>
      <c r="B26" s="50" t="str">
        <f>IF('Project Plan'!B14="","",'Project Plan'!B14)</f>
        <v/>
      </c>
      <c r="C26" s="50" t="str">
        <f>IF('Project Plan'!F14="","",'Project Plan'!F14)</f>
        <v/>
      </c>
      <c r="D26" s="50" t="str">
        <f>IF('Project Plan'!I14&lt;&gt;"",'Project Plan'!I14,'Project Plan'!H14)</f>
        <v/>
      </c>
      <c r="E26" s="51" t="str">
        <f>IF('Project Plan'!N14="","",'Project Plan'!N14)</f>
        <v/>
      </c>
      <c r="F26" s="50" t="str">
        <f>IF('Project Plan'!E14="","",IF('Project Plan'!O14="","Not Started",'Project Plan'!O14))</f>
        <v/>
      </c>
      <c r="G26" s="50" t="str">
        <f ca="1">IF('Project Plan'!S14="","",'Project Plan'!S14)</f>
        <v/>
      </c>
      <c r="H26" s="50" t="str">
        <f>IF('Project Plan'!R14="","",'Project Plan'!R14)</f>
        <v/>
      </c>
    </row>
    <row r="27" spans="1:8" s="28" customFormat="1">
      <c r="A27" s="24"/>
      <c r="B27" s="24"/>
      <c r="C27" s="24"/>
      <c r="D27" s="24"/>
      <c r="E27" s="24"/>
      <c r="F27" s="24"/>
      <c r="G27" s="24"/>
      <c r="H27" s="24"/>
    </row>
    <row r="28" spans="1:8" s="28" customFormat="1">
      <c r="A28" s="24"/>
      <c r="B28" s="24"/>
      <c r="C28" s="24"/>
      <c r="D28" s="24"/>
      <c r="E28" s="24"/>
      <c r="F28" s="24"/>
      <c r="G28" s="24"/>
      <c r="H28" s="24"/>
    </row>
    <row r="29" spans="1:8" s="28" customFormat="1">
      <c r="A29" s="47" t="s">
        <v>111</v>
      </c>
      <c r="B29" s="48"/>
      <c r="C29" s="48"/>
      <c r="D29" s="48"/>
      <c r="E29" s="48"/>
      <c r="F29" s="48"/>
      <c r="G29" s="48"/>
      <c r="H29" s="48"/>
    </row>
    <row r="30" spans="1:8" s="28" customFormat="1">
      <c r="A30" s="48"/>
      <c r="B30" s="48"/>
      <c r="C30" s="48"/>
      <c r="D30" s="48"/>
      <c r="E30" s="48"/>
      <c r="F30" s="48"/>
      <c r="G30" s="48"/>
      <c r="H30" s="48"/>
    </row>
    <row r="31" spans="1:8" s="28" customFormat="1">
      <c r="A31" s="48"/>
      <c r="B31" s="48"/>
      <c r="C31" s="48"/>
      <c r="D31" s="48"/>
      <c r="E31" s="48"/>
      <c r="F31" s="48"/>
      <c r="G31" s="48"/>
      <c r="H31" s="48"/>
    </row>
    <row r="32" spans="1:8" s="28" customFormat="1"/>
    <row r="33" s="28" customFormat="1"/>
    <row r="34" s="28" customFormat="1"/>
  </sheetData>
  <conditionalFormatting sqref="F17:F26">
    <cfRule type="expression" dxfId="10" priority="1">
      <formula>$F17="Complete"</formula>
    </cfRule>
    <cfRule type="expression" dxfId="9" priority="2">
      <formula>$F17="In Progress"</formula>
    </cfRule>
    <cfRule type="expression" dxfId="8" priority="3">
      <formula>$F17="Blocked"</formula>
    </cfRule>
  </conditionalFormatting>
  <conditionalFormatting sqref="G17:G26">
    <cfRule type="expression" dxfId="7" priority="4">
      <formula>$G17="Overdue"</formula>
    </cfRule>
    <cfRule type="expression" dxfId="6" priority="5">
      <formula>$G17="Due Soon"</formula>
    </cfRule>
    <cfRule type="expression" dxfId="5" priority="6">
      <formula>$G17="Complete"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tabSelected="1" workbookViewId="0">
      <selection activeCell="A34" sqref="A34"/>
    </sheetView>
  </sheetViews>
  <sheetFormatPr defaultRowHeight="14.25"/>
  <cols>
    <col min="1" max="1" width="17" customWidth="1"/>
    <col min="2" max="2" width="20" customWidth="1"/>
    <col min="3" max="3" width="46" customWidth="1"/>
    <col min="4" max="4" width="34" customWidth="1"/>
    <col min="5" max="5" width="22" customWidth="1"/>
    <col min="6" max="6" width="14" customWidth="1"/>
    <col min="7" max="7" width="16" customWidth="1"/>
    <col min="8" max="8" width="14" customWidth="1"/>
    <col min="9" max="9" width="26" customWidth="1"/>
    <col min="10" max="10" width="38" customWidth="1"/>
  </cols>
  <sheetData>
    <row r="1" spans="1:10" s="28" customFormat="1" ht="18.75" customHeight="1">
      <c r="A1" s="39" t="s">
        <v>112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28" customFormat="1" ht="18.75" customHeight="1">
      <c r="A2" s="41" t="s">
        <v>113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s="28" customFormat="1" ht="18.75" customHeight="1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s="28" customFormat="1" ht="18.75" customHeight="1">
      <c r="A4" s="64" t="s">
        <v>2</v>
      </c>
      <c r="B4" s="65" t="str">
        <f>IF('Project Brief'!B5="","",'Project Brief'!B5)</f>
        <v/>
      </c>
      <c r="C4" s="24"/>
      <c r="D4" s="64" t="s">
        <v>3</v>
      </c>
      <c r="E4" s="67" t="str">
        <f>'Project Status'!E5</f>
        <v>Not started</v>
      </c>
      <c r="F4" s="24"/>
      <c r="G4" s="64" t="s">
        <v>114</v>
      </c>
      <c r="H4" s="65" t="str">
        <f>'Project Brief'!B9</f>
        <v>Sport Facility</v>
      </c>
      <c r="I4" s="24"/>
      <c r="J4" s="24"/>
    </row>
    <row r="5" spans="1:10" s="28" customFormat="1" ht="18.75" customHeight="1">
      <c r="A5" s="64" t="s">
        <v>115</v>
      </c>
      <c r="B5" s="65" t="str">
        <f>IF('Project Brief'!B6="","",'Project Brief'!B6)</f>
        <v/>
      </c>
      <c r="C5" s="24"/>
      <c r="D5" s="64" t="s">
        <v>6</v>
      </c>
      <c r="E5" s="68" t="str">
        <f>IF('Project Status'!B5="","",'Project Status'!B5)</f>
        <v/>
      </c>
      <c r="F5" s="24"/>
      <c r="G5" s="64" t="s">
        <v>26</v>
      </c>
      <c r="H5" s="65" t="str">
        <f>'Project Brief'!B10</f>
        <v>Facility / Asset</v>
      </c>
      <c r="I5" s="24"/>
      <c r="J5" s="24"/>
    </row>
    <row r="6" spans="1:10" s="28" customFormat="1" ht="18.75" customHeight="1">
      <c r="A6" s="64" t="s">
        <v>15</v>
      </c>
      <c r="B6" s="65" t="str">
        <f>IF('Project Brief'!B8="","",'Project Brief'!B8)</f>
        <v/>
      </c>
      <c r="C6" s="24"/>
      <c r="D6" s="64" t="s">
        <v>116</v>
      </c>
      <c r="E6" s="67" t="str">
        <f>IF('Project Status'!E6="","",'Project Status'!E6)</f>
        <v/>
      </c>
      <c r="F6" s="24"/>
      <c r="G6" s="64" t="s">
        <v>32</v>
      </c>
      <c r="H6" s="65" t="str">
        <f>IF('Project Brief'!B11="","",'Project Brief'!B11)</f>
        <v/>
      </c>
      <c r="I6" s="24"/>
      <c r="J6" s="24"/>
    </row>
    <row r="7" spans="1:10" s="28" customFormat="1" ht="18.75" customHeight="1">
      <c r="A7" s="64" t="s">
        <v>39</v>
      </c>
      <c r="B7" s="65" t="str">
        <f>IF('Project Brief'!B13="","",'Project Brief'!B13)</f>
        <v/>
      </c>
      <c r="C7" s="24"/>
      <c r="D7" s="64" t="s">
        <v>33</v>
      </c>
      <c r="E7" s="67" t="str">
        <f>IF('Project Status'!E7="","",'Project Status'!E7)</f>
        <v/>
      </c>
      <c r="F7" s="24"/>
      <c r="G7" s="64" t="s">
        <v>37</v>
      </c>
      <c r="H7" s="65" t="str">
        <f>IF('Project Brief'!B12="","",'Project Brief'!B12)</f>
        <v/>
      </c>
      <c r="I7" s="24"/>
      <c r="J7" s="24"/>
    </row>
    <row r="8" spans="1:10" s="28" customFormat="1" ht="18.75" customHeight="1">
      <c r="A8" s="64" t="s">
        <v>117</v>
      </c>
      <c r="B8" s="65" t="str">
        <f>IF('Project Brief'!B14="","",'Project Brief'!B14)</f>
        <v/>
      </c>
      <c r="C8" s="24"/>
      <c r="D8" s="64" t="s">
        <v>97</v>
      </c>
      <c r="E8" s="67" t="str">
        <f>IF('Project Status'!E9="","",'Project Status'!E9)</f>
        <v/>
      </c>
      <c r="F8" s="24"/>
      <c r="G8" s="64" t="s">
        <v>118</v>
      </c>
      <c r="H8" s="66" t="str">
        <f>IF('Project Brief'!B15="","",'Project Brief'!B15)</f>
        <v/>
      </c>
      <c r="I8" s="24"/>
      <c r="J8" s="24"/>
    </row>
    <row r="9" spans="1:10" s="28" customFormat="1" ht="18.75" customHeight="1">
      <c r="A9" s="64" t="s">
        <v>105</v>
      </c>
      <c r="B9" s="66" t="str">
        <f>IF('Project Brief'!B16="","",'Project Brief'!B16)</f>
        <v/>
      </c>
      <c r="C9" s="24"/>
      <c r="D9" s="64" t="s">
        <v>101</v>
      </c>
      <c r="E9" s="67" t="str">
        <f>IF('Project Status'!E11="","",'Project Status'!E11)</f>
        <v/>
      </c>
      <c r="F9" s="24"/>
      <c r="G9" s="64" t="s">
        <v>11</v>
      </c>
      <c r="H9" s="65" t="str">
        <f>IF('Project Brief'!B6="","",'Project Status'!B6)</f>
        <v/>
      </c>
      <c r="I9" s="24"/>
      <c r="J9" s="24"/>
    </row>
    <row r="10" spans="1:10" s="28" customFormat="1" ht="18.75" customHeight="1">
      <c r="A10" s="64" t="s">
        <v>50</v>
      </c>
      <c r="B10" s="65" t="str">
        <f>IF('Project Brief'!B17="","",'Project Brief'!B17)</f>
        <v/>
      </c>
      <c r="C10" s="24"/>
      <c r="D10" s="64" t="s">
        <v>103</v>
      </c>
      <c r="E10" s="67" t="str">
        <f>IF('Project Status'!E12="","",'Project Status'!E12)</f>
        <v/>
      </c>
      <c r="F10" s="24"/>
      <c r="G10" s="64" t="s">
        <v>119</v>
      </c>
      <c r="H10" s="65" t="str">
        <f>IF('Project Brief'!B6="","",'Project Status'!B11&amp;" overdue / "&amp;'Project Status'!B9&amp;" blocked")</f>
        <v/>
      </c>
      <c r="I10" s="24"/>
      <c r="J10" s="24"/>
    </row>
    <row r="11" spans="1:10" s="28" customFormat="1" ht="18.7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</row>
    <row r="12" spans="1:10" s="28" customFormat="1" ht="18.75" customHeight="1">
      <c r="A12" s="34" t="s">
        <v>120</v>
      </c>
      <c r="B12" s="27"/>
      <c r="C12" s="27"/>
      <c r="D12" s="27"/>
      <c r="E12" s="27"/>
      <c r="F12" s="27"/>
      <c r="G12" s="27"/>
      <c r="H12" s="27"/>
      <c r="I12" s="27"/>
      <c r="J12" s="27"/>
    </row>
    <row r="13" spans="1:10" s="28" customFormat="1" ht="18.75" customHeight="1">
      <c r="A13" s="22" t="s">
        <v>67</v>
      </c>
      <c r="B13" s="22" t="s">
        <v>68</v>
      </c>
      <c r="C13" s="22" t="s">
        <v>121</v>
      </c>
      <c r="D13" s="22" t="s">
        <v>122</v>
      </c>
      <c r="E13" s="22" t="s">
        <v>108</v>
      </c>
      <c r="F13" s="22" t="s">
        <v>80</v>
      </c>
      <c r="G13" s="22" t="s">
        <v>81</v>
      </c>
      <c r="H13" s="22" t="s">
        <v>110</v>
      </c>
      <c r="I13" s="22" t="s">
        <v>123</v>
      </c>
      <c r="J13" s="22" t="s">
        <v>84</v>
      </c>
    </row>
    <row r="14" spans="1:10" s="28" customFormat="1" ht="18.75" customHeight="1">
      <c r="A14" s="31">
        <v>1</v>
      </c>
      <c r="B14" s="24" t="str">
        <f>IF('Project Plan'!B5="","",'Project Plan'!B5)</f>
        <v/>
      </c>
      <c r="C14" s="24" t="str">
        <f>IF('Project Plan'!E5="","",'Project Plan'!E5)</f>
        <v/>
      </c>
      <c r="D14" s="24" t="str">
        <f>IF('Project Plan'!F5="","",'Project Plan'!F5)</f>
        <v/>
      </c>
      <c r="E14" s="24" t="str">
        <f>IF('Project Plan'!I5&lt;&gt;"",'Project Plan'!I5,'Project Plan'!H5)</f>
        <v/>
      </c>
      <c r="F14" s="46" t="str">
        <f>IF('Project Plan'!N5="","",'Project Plan'!N5)</f>
        <v/>
      </c>
      <c r="G14" s="24" t="str">
        <f>IF('Project Plan'!E5="","",IF('Project Plan'!O5="","Not Started",'Project Plan'!O5))</f>
        <v/>
      </c>
      <c r="H14" s="24" t="str">
        <f ca="1">IF('Project Plan'!S5="","",'Project Plan'!S5)</f>
        <v/>
      </c>
      <c r="I14" s="24" t="str">
        <f>IF('Project Plan'!P5="","",'Project Plan'!P5)</f>
        <v/>
      </c>
      <c r="J14" s="24" t="str">
        <f>IF('Project Plan'!R5="","",'Project Plan'!R5)</f>
        <v/>
      </c>
    </row>
    <row r="15" spans="1:10" s="28" customFormat="1" ht="18.75" customHeight="1">
      <c r="A15" s="31">
        <v>2</v>
      </c>
      <c r="B15" s="24" t="str">
        <f>IF('Project Plan'!B6="","",'Project Plan'!B6)</f>
        <v/>
      </c>
      <c r="C15" s="24" t="str">
        <f>IF('Project Plan'!E6="","",'Project Plan'!E6)</f>
        <v/>
      </c>
      <c r="D15" s="24" t="str">
        <f>IF('Project Plan'!F6="","",'Project Plan'!F6)</f>
        <v/>
      </c>
      <c r="E15" s="24" t="str">
        <f>IF('Project Plan'!I6&lt;&gt;"",'Project Plan'!I6,'Project Plan'!H6)</f>
        <v/>
      </c>
      <c r="F15" s="46" t="str">
        <f>IF('Project Plan'!N6="","",'Project Plan'!N6)</f>
        <v/>
      </c>
      <c r="G15" s="24" t="str">
        <f>IF('Project Plan'!E6="","",IF('Project Plan'!O6="","Not Started",'Project Plan'!O6))</f>
        <v/>
      </c>
      <c r="H15" s="24" t="str">
        <f ca="1">IF('Project Plan'!S6="","",'Project Plan'!S6)</f>
        <v/>
      </c>
      <c r="I15" s="24" t="str">
        <f>IF('Project Plan'!P6="","",'Project Plan'!P6)</f>
        <v/>
      </c>
      <c r="J15" s="24" t="str">
        <f>IF('Project Plan'!R6="","",'Project Plan'!R6)</f>
        <v/>
      </c>
    </row>
    <row r="16" spans="1:10" s="28" customFormat="1" ht="18.75" customHeight="1">
      <c r="A16" s="31">
        <v>3</v>
      </c>
      <c r="B16" s="24" t="str">
        <f>IF('Project Plan'!B7="","",'Project Plan'!B7)</f>
        <v/>
      </c>
      <c r="C16" s="24" t="str">
        <f>IF('Project Plan'!E7="","",'Project Plan'!E7)</f>
        <v/>
      </c>
      <c r="D16" s="24" t="str">
        <f>IF('Project Plan'!F7="","",'Project Plan'!F7)</f>
        <v/>
      </c>
      <c r="E16" s="24" t="str">
        <f>IF('Project Plan'!I7&lt;&gt;"",'Project Plan'!I7,'Project Plan'!H7)</f>
        <v/>
      </c>
      <c r="F16" s="46" t="str">
        <f>IF('Project Plan'!N7="","",'Project Plan'!N7)</f>
        <v/>
      </c>
      <c r="G16" s="24" t="str">
        <f>IF('Project Plan'!E7="","",IF('Project Plan'!O7="","Not Started",'Project Plan'!O7))</f>
        <v/>
      </c>
      <c r="H16" s="24" t="str">
        <f ca="1">IF('Project Plan'!S7="","",'Project Plan'!S7)</f>
        <v/>
      </c>
      <c r="I16" s="24" t="str">
        <f>IF('Project Plan'!P7="","",'Project Plan'!P7)</f>
        <v/>
      </c>
      <c r="J16" s="24" t="str">
        <f>IF('Project Plan'!R7="","",'Project Plan'!R7)</f>
        <v/>
      </c>
    </row>
    <row r="17" spans="1:10" s="28" customFormat="1" ht="18.75" customHeight="1">
      <c r="A17" s="31">
        <v>4</v>
      </c>
      <c r="B17" s="24" t="str">
        <f>IF('Project Plan'!B8="","",'Project Plan'!B8)</f>
        <v/>
      </c>
      <c r="C17" s="24" t="str">
        <f>IF('Project Plan'!E8="","",'Project Plan'!E8)</f>
        <v/>
      </c>
      <c r="D17" s="24" t="str">
        <f>IF('Project Plan'!F8="","",'Project Plan'!F8)</f>
        <v/>
      </c>
      <c r="E17" s="24" t="str">
        <f>IF('Project Plan'!I8&lt;&gt;"",'Project Plan'!I8,'Project Plan'!H8)</f>
        <v/>
      </c>
      <c r="F17" s="46" t="str">
        <f>IF('Project Plan'!N8="","",'Project Plan'!N8)</f>
        <v/>
      </c>
      <c r="G17" s="24" t="str">
        <f>IF('Project Plan'!E8="","",IF('Project Plan'!O8="","Not Started",'Project Plan'!O8))</f>
        <v/>
      </c>
      <c r="H17" s="24" t="str">
        <f ca="1">IF('Project Plan'!S8="","",'Project Plan'!S8)</f>
        <v/>
      </c>
      <c r="I17" s="24" t="str">
        <f>IF('Project Plan'!P8="","",'Project Plan'!P8)</f>
        <v/>
      </c>
      <c r="J17" s="24" t="str">
        <f>IF('Project Plan'!R8="","",'Project Plan'!R8)</f>
        <v/>
      </c>
    </row>
    <row r="18" spans="1:10" s="28" customFormat="1" ht="18.75" customHeight="1">
      <c r="A18" s="31">
        <v>5</v>
      </c>
      <c r="B18" s="24" t="str">
        <f>IF('Project Plan'!B9="","",'Project Plan'!B9)</f>
        <v/>
      </c>
      <c r="C18" s="24" t="str">
        <f>IF('Project Plan'!E9="","",'Project Plan'!E9)</f>
        <v/>
      </c>
      <c r="D18" s="24" t="str">
        <f>IF('Project Plan'!F9="","",'Project Plan'!F9)</f>
        <v/>
      </c>
      <c r="E18" s="24" t="str">
        <f>IF('Project Plan'!I9&lt;&gt;"",'Project Plan'!I9,'Project Plan'!H9)</f>
        <v/>
      </c>
      <c r="F18" s="46" t="str">
        <f>IF('Project Plan'!N9="","",'Project Plan'!N9)</f>
        <v/>
      </c>
      <c r="G18" s="24" t="str">
        <f>IF('Project Plan'!E9="","",IF('Project Plan'!O9="","Not Started",'Project Plan'!O9))</f>
        <v/>
      </c>
      <c r="H18" s="24" t="str">
        <f ca="1">IF('Project Plan'!S9="","",'Project Plan'!S9)</f>
        <v/>
      </c>
      <c r="I18" s="24" t="str">
        <f>IF('Project Plan'!P9="","",'Project Plan'!P9)</f>
        <v/>
      </c>
      <c r="J18" s="24" t="str">
        <f>IF('Project Plan'!R9="","",'Project Plan'!R9)</f>
        <v/>
      </c>
    </row>
    <row r="19" spans="1:10" s="28" customFormat="1" ht="18.75" customHeight="1">
      <c r="A19" s="31">
        <v>6</v>
      </c>
      <c r="B19" s="24" t="str">
        <f>IF('Project Plan'!B10="","",'Project Plan'!B10)</f>
        <v/>
      </c>
      <c r="C19" s="24" t="str">
        <f>IF('Project Plan'!E10="","",'Project Plan'!E10)</f>
        <v/>
      </c>
      <c r="D19" s="24" t="str">
        <f>IF('Project Plan'!F10="","",'Project Plan'!F10)</f>
        <v/>
      </c>
      <c r="E19" s="24" t="str">
        <f>IF('Project Plan'!I10&lt;&gt;"",'Project Plan'!I10,'Project Plan'!H10)</f>
        <v/>
      </c>
      <c r="F19" s="46" t="str">
        <f>IF('Project Plan'!N10="","",'Project Plan'!N10)</f>
        <v/>
      </c>
      <c r="G19" s="24" t="str">
        <f>IF('Project Plan'!E10="","",IF('Project Plan'!O10="","Not Started",'Project Plan'!O10))</f>
        <v/>
      </c>
      <c r="H19" s="24" t="str">
        <f ca="1">IF('Project Plan'!S10="","",'Project Plan'!S10)</f>
        <v/>
      </c>
      <c r="I19" s="24" t="str">
        <f>IF('Project Plan'!P10="","",'Project Plan'!P10)</f>
        <v/>
      </c>
      <c r="J19" s="24" t="str">
        <f>IF('Project Plan'!R10="","",'Project Plan'!R10)</f>
        <v/>
      </c>
    </row>
    <row r="20" spans="1:10" s="28" customFormat="1" ht="18.75" customHeight="1">
      <c r="A20" s="31">
        <v>7</v>
      </c>
      <c r="B20" s="24" t="str">
        <f>IF('Project Plan'!B11="","",'Project Plan'!B11)</f>
        <v/>
      </c>
      <c r="C20" s="24" t="str">
        <f>IF('Project Plan'!E11="","",'Project Plan'!E11)</f>
        <v/>
      </c>
      <c r="D20" s="24" t="str">
        <f>IF('Project Plan'!F11="","",'Project Plan'!F11)</f>
        <v/>
      </c>
      <c r="E20" s="24" t="str">
        <f>IF('Project Plan'!I11&lt;&gt;"",'Project Plan'!I11,'Project Plan'!H11)</f>
        <v/>
      </c>
      <c r="F20" s="46" t="str">
        <f>IF('Project Plan'!N11="","",'Project Plan'!N11)</f>
        <v/>
      </c>
      <c r="G20" s="24" t="str">
        <f>IF('Project Plan'!E11="","",IF('Project Plan'!O11="","Not Started",'Project Plan'!O11))</f>
        <v/>
      </c>
      <c r="H20" s="24" t="str">
        <f ca="1">IF('Project Plan'!S11="","",'Project Plan'!S11)</f>
        <v/>
      </c>
      <c r="I20" s="24" t="str">
        <f>IF('Project Plan'!P11="","",'Project Plan'!P11)</f>
        <v/>
      </c>
      <c r="J20" s="24" t="str">
        <f>IF('Project Plan'!R11="","",'Project Plan'!R11)</f>
        <v/>
      </c>
    </row>
    <row r="21" spans="1:10" s="28" customFormat="1" ht="18.75" customHeight="1">
      <c r="A21" s="31">
        <v>8</v>
      </c>
      <c r="B21" s="24" t="str">
        <f>IF('Project Plan'!B12="","",'Project Plan'!B12)</f>
        <v/>
      </c>
      <c r="C21" s="24" t="str">
        <f>IF('Project Plan'!E12="","",'Project Plan'!E12)</f>
        <v/>
      </c>
      <c r="D21" s="24" t="str">
        <f>IF('Project Plan'!F12="","",'Project Plan'!F12)</f>
        <v/>
      </c>
      <c r="E21" s="24" t="str">
        <f>IF('Project Plan'!I12&lt;&gt;"",'Project Plan'!I12,'Project Plan'!H12)</f>
        <v/>
      </c>
      <c r="F21" s="46" t="str">
        <f>IF('Project Plan'!N12="","",'Project Plan'!N12)</f>
        <v/>
      </c>
      <c r="G21" s="24" t="str">
        <f>IF('Project Plan'!E12="","",IF('Project Plan'!O12="","Not Started",'Project Plan'!O12))</f>
        <v/>
      </c>
      <c r="H21" s="24" t="str">
        <f ca="1">IF('Project Plan'!S12="","",'Project Plan'!S12)</f>
        <v/>
      </c>
      <c r="I21" s="24" t="str">
        <f>IF('Project Plan'!P12="","",'Project Plan'!P12)</f>
        <v/>
      </c>
      <c r="J21" s="24" t="str">
        <f>IF('Project Plan'!R12="","",'Project Plan'!R12)</f>
        <v/>
      </c>
    </row>
    <row r="22" spans="1:10" s="28" customFormat="1" ht="18.75" customHeight="1">
      <c r="A22" s="31">
        <v>9</v>
      </c>
      <c r="B22" s="24" t="str">
        <f>IF('Project Plan'!B13="","",'Project Plan'!B13)</f>
        <v/>
      </c>
      <c r="C22" s="24" t="str">
        <f>IF('Project Plan'!E13="","",'Project Plan'!E13)</f>
        <v/>
      </c>
      <c r="D22" s="24" t="str">
        <f>IF('Project Plan'!F13="","",'Project Plan'!F13)</f>
        <v/>
      </c>
      <c r="E22" s="24" t="str">
        <f>IF('Project Plan'!I13&lt;&gt;"",'Project Plan'!I13,'Project Plan'!H13)</f>
        <v/>
      </c>
      <c r="F22" s="46" t="str">
        <f>IF('Project Plan'!N13="","",'Project Plan'!N13)</f>
        <v/>
      </c>
      <c r="G22" s="24" t="str">
        <f>IF('Project Plan'!E13="","",IF('Project Plan'!O13="","Not Started",'Project Plan'!O13))</f>
        <v/>
      </c>
      <c r="H22" s="24" t="str">
        <f ca="1">IF('Project Plan'!S13="","",'Project Plan'!S13)</f>
        <v/>
      </c>
      <c r="I22" s="24" t="str">
        <f>IF('Project Plan'!P13="","",'Project Plan'!P13)</f>
        <v/>
      </c>
      <c r="J22" s="24" t="str">
        <f>IF('Project Plan'!R13="","",'Project Plan'!R13)</f>
        <v/>
      </c>
    </row>
    <row r="23" spans="1:10" s="28" customFormat="1" ht="18.75" customHeight="1">
      <c r="A23" s="31">
        <v>10</v>
      </c>
      <c r="B23" s="24" t="str">
        <f>IF('Project Plan'!B14="","",'Project Plan'!B14)</f>
        <v/>
      </c>
      <c r="C23" s="24" t="str">
        <f>IF('Project Plan'!E14="","",'Project Plan'!E14)</f>
        <v/>
      </c>
      <c r="D23" s="24" t="str">
        <f>IF('Project Plan'!F14="","",'Project Plan'!F14)</f>
        <v/>
      </c>
      <c r="E23" s="24" t="str">
        <f>IF('Project Plan'!I14&lt;&gt;"",'Project Plan'!I14,'Project Plan'!H14)</f>
        <v/>
      </c>
      <c r="F23" s="46" t="str">
        <f>IF('Project Plan'!N14="","",'Project Plan'!N14)</f>
        <v/>
      </c>
      <c r="G23" s="24" t="str">
        <f>IF('Project Plan'!E14="","",IF('Project Plan'!O14="","Not Started",'Project Plan'!O14))</f>
        <v/>
      </c>
      <c r="H23" s="24" t="str">
        <f ca="1">IF('Project Plan'!S14="","",'Project Plan'!S14)</f>
        <v/>
      </c>
      <c r="I23" s="24" t="str">
        <f>IF('Project Plan'!P14="","",'Project Plan'!P14)</f>
        <v/>
      </c>
      <c r="J23" s="24" t="str">
        <f>IF('Project Plan'!R14="","",'Project Plan'!R14)</f>
        <v/>
      </c>
    </row>
    <row r="24" spans="1:10" s="28" customFormat="1" ht="18.75" customHeight="1">
      <c r="A24" s="31"/>
      <c r="B24" s="24"/>
      <c r="C24" s="24"/>
      <c r="D24" s="24"/>
      <c r="E24" s="24"/>
      <c r="F24" s="24"/>
      <c r="G24" s="24"/>
      <c r="H24" s="24"/>
      <c r="I24" s="24"/>
      <c r="J24" s="24"/>
    </row>
    <row r="25" spans="1:10" s="28" customFormat="1" ht="18.75" customHeight="1">
      <c r="A25" s="69" t="s">
        <v>124</v>
      </c>
      <c r="B25" s="38"/>
      <c r="C25" s="38"/>
      <c r="D25" s="38"/>
      <c r="E25" s="38"/>
      <c r="F25" s="38"/>
      <c r="G25" s="38"/>
      <c r="H25" s="38"/>
      <c r="I25" s="38"/>
      <c r="J25" s="38"/>
    </row>
    <row r="26" spans="1:10" s="28" customFormat="1" ht="18.75" customHeight="1">
      <c r="A26" s="31" t="s">
        <v>7</v>
      </c>
      <c r="B26" s="35" t="s">
        <v>125</v>
      </c>
      <c r="C26" s="24"/>
      <c r="D26" s="24"/>
      <c r="E26" s="24"/>
      <c r="F26" s="24"/>
      <c r="G26" s="24"/>
      <c r="H26" s="24"/>
      <c r="I26" s="24"/>
      <c r="J26" s="24"/>
    </row>
    <row r="27" spans="1:10" s="28" customFormat="1" ht="18.75" customHeight="1">
      <c r="A27" s="31" t="s">
        <v>12</v>
      </c>
      <c r="B27" s="35" t="s">
        <v>126</v>
      </c>
      <c r="C27" s="24"/>
      <c r="D27" s="24"/>
      <c r="E27" s="24"/>
      <c r="F27" s="24"/>
      <c r="G27" s="24"/>
      <c r="H27" s="24"/>
      <c r="I27" s="24"/>
      <c r="J27" s="24"/>
    </row>
    <row r="28" spans="1:10" s="28" customFormat="1" ht="18.75" customHeight="1">
      <c r="A28" s="31" t="s">
        <v>17</v>
      </c>
      <c r="B28" s="35" t="s">
        <v>127</v>
      </c>
      <c r="C28" s="24"/>
      <c r="D28" s="24"/>
      <c r="E28" s="24"/>
      <c r="F28" s="24"/>
      <c r="G28" s="24"/>
      <c r="H28" s="24"/>
      <c r="I28" s="24"/>
      <c r="J28" s="24"/>
    </row>
    <row r="29" spans="1:10" s="28" customFormat="1" ht="18.75" customHeight="1">
      <c r="A29" s="31" t="s">
        <v>23</v>
      </c>
      <c r="B29" s="35" t="s">
        <v>128</v>
      </c>
      <c r="C29" s="24"/>
      <c r="D29" s="24"/>
      <c r="E29" s="24"/>
      <c r="F29" s="24"/>
      <c r="G29" s="24"/>
      <c r="H29" s="24"/>
      <c r="I29" s="24"/>
      <c r="J29" s="24"/>
    </row>
    <row r="30" spans="1:10" s="28" customFormat="1" ht="18.75" customHeight="1"/>
    <row r="31" spans="1:10" s="28" customFormat="1" ht="18.75" customHeight="1"/>
    <row r="32" spans="1:10" s="28" customFormat="1" ht="18.75" customHeight="1"/>
    <row r="33" s="28" customFormat="1" ht="18.75" customHeight="1"/>
    <row r="34" s="28" customFormat="1" ht="18.75" customHeight="1"/>
    <row r="35" s="28" customFormat="1" ht="18.75" customHeight="1"/>
  </sheetData>
  <conditionalFormatting sqref="G14:G23">
    <cfRule type="expression" dxfId="4" priority="1">
      <formula>$G14="Complete"</formula>
    </cfRule>
    <cfRule type="expression" dxfId="3" priority="2">
      <formula>$G14="In Progress"</formula>
    </cfRule>
    <cfRule type="expression" dxfId="2" priority="3">
      <formula>$G14="Blocked"</formula>
    </cfRule>
  </conditionalFormatting>
  <conditionalFormatting sqref="H14:H23">
    <cfRule type="expression" dxfId="1" priority="4">
      <formula>$H14="Overdue"</formula>
    </cfRule>
    <cfRule type="expression" dxfId="0" priority="5">
      <formula>$H14="Due Soon"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0"/>
  <sheetViews>
    <sheetView topLeftCell="A36" workbookViewId="0">
      <selection sqref="A1:A2"/>
    </sheetView>
  </sheetViews>
  <sheetFormatPr defaultRowHeight="14.25"/>
  <cols>
    <col min="1" max="1" width="30" customWidth="1"/>
    <col min="2" max="2" width="8" customWidth="1"/>
    <col min="3" max="3" width="18" customWidth="1"/>
    <col min="4" max="4" width="62" customWidth="1"/>
    <col min="5" max="6" width="42" customWidth="1"/>
    <col min="7" max="7" width="22" customWidth="1"/>
    <col min="8" max="8" width="30" customWidth="1"/>
    <col min="9" max="9" width="12" customWidth="1"/>
    <col min="11" max="11" width="38" customWidth="1"/>
    <col min="12" max="12" width="58" customWidth="1"/>
  </cols>
  <sheetData>
    <row r="1" spans="1:12" ht="18">
      <c r="A1" s="20" t="s">
        <v>129</v>
      </c>
      <c r="B1" s="2"/>
      <c r="C1" s="2"/>
      <c r="D1" s="2"/>
      <c r="E1" s="2"/>
      <c r="F1" s="2"/>
      <c r="G1" s="2"/>
      <c r="H1" s="2"/>
      <c r="I1" s="2"/>
      <c r="J1" s="2"/>
    </row>
    <row r="2" spans="1:12">
      <c r="A2" s="21" t="s">
        <v>130</v>
      </c>
      <c r="B2" s="1"/>
      <c r="C2" s="1"/>
      <c r="D2" s="1"/>
      <c r="E2" s="1"/>
      <c r="F2" s="1"/>
      <c r="G2" s="1"/>
      <c r="H2" s="1"/>
      <c r="I2" s="1"/>
      <c r="J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4.75">
      <c r="A4" s="3" t="s">
        <v>26</v>
      </c>
      <c r="B4" s="3" t="s">
        <v>67</v>
      </c>
      <c r="C4" s="3" t="s">
        <v>68</v>
      </c>
      <c r="D4" s="3" t="s">
        <v>131</v>
      </c>
      <c r="E4" s="3" t="s">
        <v>122</v>
      </c>
      <c r="F4" s="3" t="s">
        <v>132</v>
      </c>
      <c r="G4" s="3" t="s">
        <v>78</v>
      </c>
      <c r="H4" s="3" t="s">
        <v>26</v>
      </c>
      <c r="I4" s="3" t="s">
        <v>133</v>
      </c>
      <c r="J4" s="3" t="s">
        <v>64</v>
      </c>
      <c r="K4" s="4" t="s">
        <v>114</v>
      </c>
      <c r="L4" s="4" t="s">
        <v>64</v>
      </c>
    </row>
    <row r="5" spans="1:12" ht="24">
      <c r="A5" s="1" t="s">
        <v>134</v>
      </c>
      <c r="B5" s="1">
        <v>1</v>
      </c>
      <c r="C5" s="1" t="s">
        <v>135</v>
      </c>
      <c r="D5" s="1" t="s">
        <v>136</v>
      </c>
      <c r="E5" s="1" t="s">
        <v>137</v>
      </c>
      <c r="F5" s="1" t="s">
        <v>138</v>
      </c>
      <c r="G5" s="1" t="s">
        <v>139</v>
      </c>
      <c r="H5" s="1" t="s">
        <v>134</v>
      </c>
      <c r="I5" s="1">
        <v>1</v>
      </c>
      <c r="J5" s="1"/>
      <c r="K5" t="s">
        <v>21</v>
      </c>
      <c r="L5" t="s">
        <v>140</v>
      </c>
    </row>
    <row r="6" spans="1:12" ht="24">
      <c r="A6" s="1" t="s">
        <v>134</v>
      </c>
      <c r="B6" s="1">
        <v>2</v>
      </c>
      <c r="C6" s="1" t="s">
        <v>141</v>
      </c>
      <c r="D6" s="1" t="s">
        <v>142</v>
      </c>
      <c r="E6" s="1" t="s">
        <v>143</v>
      </c>
      <c r="F6" s="1" t="s">
        <v>144</v>
      </c>
      <c r="G6" s="1" t="s">
        <v>139</v>
      </c>
      <c r="H6" s="1" t="s">
        <v>27</v>
      </c>
      <c r="I6" s="1">
        <v>11</v>
      </c>
      <c r="J6" s="1"/>
      <c r="K6" t="s">
        <v>145</v>
      </c>
      <c r="L6" t="s">
        <v>146</v>
      </c>
    </row>
    <row r="7" spans="1:12" ht="24">
      <c r="A7" s="1" t="s">
        <v>134</v>
      </c>
      <c r="B7" s="1">
        <v>3</v>
      </c>
      <c r="C7" s="1" t="s">
        <v>147</v>
      </c>
      <c r="D7" s="1" t="s">
        <v>148</v>
      </c>
      <c r="E7" s="1" t="s">
        <v>149</v>
      </c>
      <c r="F7" s="1" t="s">
        <v>150</v>
      </c>
      <c r="G7" s="1" t="s">
        <v>151</v>
      </c>
      <c r="H7" s="1" t="s">
        <v>152</v>
      </c>
      <c r="I7" s="1">
        <v>21</v>
      </c>
      <c r="J7" s="1"/>
      <c r="K7" t="s">
        <v>153</v>
      </c>
      <c r="L7" t="s">
        <v>154</v>
      </c>
    </row>
    <row r="8" spans="1:12" ht="24">
      <c r="A8" s="1" t="s">
        <v>134</v>
      </c>
      <c r="B8" s="1">
        <v>4</v>
      </c>
      <c r="C8" s="1" t="s">
        <v>155</v>
      </c>
      <c r="D8" s="1" t="s">
        <v>156</v>
      </c>
      <c r="E8" s="1" t="s">
        <v>157</v>
      </c>
      <c r="F8" s="1" t="s">
        <v>158</v>
      </c>
      <c r="G8" s="1" t="s">
        <v>151</v>
      </c>
      <c r="H8" s="1" t="s">
        <v>159</v>
      </c>
      <c r="I8" s="1">
        <v>31</v>
      </c>
      <c r="J8" s="1"/>
      <c r="K8" t="s">
        <v>160</v>
      </c>
      <c r="L8" t="s">
        <v>161</v>
      </c>
    </row>
    <row r="9" spans="1:12" ht="24">
      <c r="A9" s="1" t="s">
        <v>134</v>
      </c>
      <c r="B9" s="1">
        <v>5</v>
      </c>
      <c r="C9" s="1" t="s">
        <v>162</v>
      </c>
      <c r="D9" s="1" t="s">
        <v>163</v>
      </c>
      <c r="E9" s="1" t="s">
        <v>164</v>
      </c>
      <c r="F9" s="1" t="s">
        <v>165</v>
      </c>
      <c r="G9" s="1" t="s">
        <v>166</v>
      </c>
      <c r="H9" s="1" t="s">
        <v>167</v>
      </c>
      <c r="I9" s="1">
        <v>41</v>
      </c>
      <c r="J9" s="1"/>
      <c r="K9" t="s">
        <v>168</v>
      </c>
      <c r="L9" t="s">
        <v>169</v>
      </c>
    </row>
    <row r="10" spans="1:12" ht="24">
      <c r="A10" s="1" t="s">
        <v>134</v>
      </c>
      <c r="B10" s="1">
        <v>6</v>
      </c>
      <c r="C10" s="1" t="s">
        <v>170</v>
      </c>
      <c r="D10" s="1" t="s">
        <v>171</v>
      </c>
      <c r="E10" s="1" t="s">
        <v>172</v>
      </c>
      <c r="F10" s="1" t="s">
        <v>173</v>
      </c>
      <c r="G10" s="1" t="s">
        <v>166</v>
      </c>
      <c r="H10" s="1" t="s">
        <v>174</v>
      </c>
      <c r="I10" s="1">
        <v>51</v>
      </c>
      <c r="J10" s="1"/>
      <c r="K10" t="s">
        <v>175</v>
      </c>
      <c r="L10" t="s">
        <v>176</v>
      </c>
    </row>
    <row r="11" spans="1:12" ht="24">
      <c r="A11" s="1" t="s">
        <v>134</v>
      </c>
      <c r="B11" s="1">
        <v>7</v>
      </c>
      <c r="C11" s="1" t="s">
        <v>177</v>
      </c>
      <c r="D11" s="1" t="s">
        <v>178</v>
      </c>
      <c r="E11" s="1" t="s">
        <v>179</v>
      </c>
      <c r="F11" s="1" t="s">
        <v>180</v>
      </c>
      <c r="G11" s="1" t="s">
        <v>181</v>
      </c>
      <c r="H11" s="1" t="s">
        <v>182</v>
      </c>
      <c r="I11" s="1">
        <v>61</v>
      </c>
      <c r="J11" s="1"/>
      <c r="K11" t="s">
        <v>183</v>
      </c>
      <c r="L11" t="s">
        <v>184</v>
      </c>
    </row>
    <row r="12" spans="1:12" ht="24">
      <c r="A12" s="1" t="s">
        <v>134</v>
      </c>
      <c r="B12" s="1">
        <v>8</v>
      </c>
      <c r="C12" s="1" t="s">
        <v>185</v>
      </c>
      <c r="D12" s="1" t="s">
        <v>186</v>
      </c>
      <c r="E12" s="1" t="s">
        <v>187</v>
      </c>
      <c r="F12" s="1" t="s">
        <v>188</v>
      </c>
      <c r="G12" s="1" t="s">
        <v>181</v>
      </c>
      <c r="H12" s="1" t="s">
        <v>189</v>
      </c>
      <c r="I12" s="1">
        <v>71</v>
      </c>
      <c r="J12" s="1"/>
    </row>
    <row r="13" spans="1:12" ht="24">
      <c r="A13" s="1" t="s">
        <v>134</v>
      </c>
      <c r="B13" s="1">
        <v>9</v>
      </c>
      <c r="C13" s="1" t="s">
        <v>190</v>
      </c>
      <c r="D13" s="1" t="s">
        <v>191</v>
      </c>
      <c r="E13" s="1" t="s">
        <v>192</v>
      </c>
      <c r="F13" s="1" t="s">
        <v>193</v>
      </c>
      <c r="G13" s="1" t="s">
        <v>194</v>
      </c>
      <c r="H13" s="1" t="s">
        <v>195</v>
      </c>
      <c r="I13" s="1">
        <v>81</v>
      </c>
      <c r="J13" s="1"/>
    </row>
    <row r="14" spans="1:12" ht="24">
      <c r="A14" s="1" t="s">
        <v>134</v>
      </c>
      <c r="B14" s="1">
        <v>10</v>
      </c>
      <c r="C14" s="1" t="s">
        <v>196</v>
      </c>
      <c r="D14" s="1" t="s">
        <v>197</v>
      </c>
      <c r="E14" s="1" t="s">
        <v>198</v>
      </c>
      <c r="F14" s="1" t="s">
        <v>199</v>
      </c>
      <c r="G14" s="1" t="s">
        <v>194</v>
      </c>
      <c r="H14" s="1"/>
      <c r="I14" s="1"/>
      <c r="J14" s="1"/>
    </row>
    <row r="15" spans="1:12" ht="24">
      <c r="A15" s="1" t="s">
        <v>27</v>
      </c>
      <c r="B15" s="1">
        <v>1</v>
      </c>
      <c r="C15" s="1" t="s">
        <v>135</v>
      </c>
      <c r="D15" s="1" t="s">
        <v>200</v>
      </c>
      <c r="E15" s="1" t="s">
        <v>201</v>
      </c>
      <c r="F15" s="1" t="s">
        <v>202</v>
      </c>
      <c r="G15" s="1" t="s">
        <v>139</v>
      </c>
      <c r="H15" s="1"/>
      <c r="I15" s="1"/>
      <c r="J15" s="1"/>
    </row>
    <row r="16" spans="1:12" ht="24">
      <c r="A16" s="1" t="s">
        <v>27</v>
      </c>
      <c r="B16" s="1">
        <v>2</v>
      </c>
      <c r="C16" s="1" t="s">
        <v>141</v>
      </c>
      <c r="D16" s="1" t="s">
        <v>203</v>
      </c>
      <c r="E16" s="1" t="s">
        <v>204</v>
      </c>
      <c r="F16" s="1" t="s">
        <v>205</v>
      </c>
      <c r="G16" s="1" t="s">
        <v>139</v>
      </c>
      <c r="H16" s="1"/>
      <c r="I16" s="1"/>
      <c r="J16" s="1"/>
    </row>
    <row r="17" spans="1:10" ht="24">
      <c r="A17" s="1" t="s">
        <v>27</v>
      </c>
      <c r="B17" s="1">
        <v>3</v>
      </c>
      <c r="C17" s="1" t="s">
        <v>147</v>
      </c>
      <c r="D17" s="1" t="s">
        <v>206</v>
      </c>
      <c r="E17" s="1" t="s">
        <v>207</v>
      </c>
      <c r="F17" s="1" t="s">
        <v>208</v>
      </c>
      <c r="G17" s="1" t="s">
        <v>151</v>
      </c>
      <c r="H17" s="1"/>
      <c r="I17" s="1"/>
      <c r="J17" s="1"/>
    </row>
    <row r="18" spans="1:10" ht="24">
      <c r="A18" s="1" t="s">
        <v>27</v>
      </c>
      <c r="B18" s="1">
        <v>4</v>
      </c>
      <c r="C18" s="1" t="s">
        <v>155</v>
      </c>
      <c r="D18" s="1" t="s">
        <v>209</v>
      </c>
      <c r="E18" s="1" t="s">
        <v>210</v>
      </c>
      <c r="F18" s="1" t="s">
        <v>211</v>
      </c>
      <c r="G18" s="1" t="s">
        <v>151</v>
      </c>
      <c r="H18" s="1"/>
      <c r="I18" s="1"/>
      <c r="J18" s="1"/>
    </row>
    <row r="19" spans="1:10" ht="24">
      <c r="A19" s="1" t="s">
        <v>27</v>
      </c>
      <c r="B19" s="1">
        <v>5</v>
      </c>
      <c r="C19" s="1" t="s">
        <v>162</v>
      </c>
      <c r="D19" s="1" t="s">
        <v>212</v>
      </c>
      <c r="E19" s="1" t="s">
        <v>213</v>
      </c>
      <c r="F19" s="1" t="s">
        <v>214</v>
      </c>
      <c r="G19" s="1" t="s">
        <v>166</v>
      </c>
      <c r="H19" s="1"/>
      <c r="I19" s="1"/>
      <c r="J19" s="1"/>
    </row>
    <row r="20" spans="1:10" ht="24">
      <c r="A20" s="1" t="s">
        <v>27</v>
      </c>
      <c r="B20" s="1">
        <v>6</v>
      </c>
      <c r="C20" s="1" t="s">
        <v>170</v>
      </c>
      <c r="D20" s="1" t="s">
        <v>215</v>
      </c>
      <c r="E20" s="1" t="s">
        <v>216</v>
      </c>
      <c r="F20" s="1" t="s">
        <v>217</v>
      </c>
      <c r="G20" s="1" t="s">
        <v>166</v>
      </c>
      <c r="H20" s="1"/>
      <c r="I20" s="1"/>
      <c r="J20" s="1"/>
    </row>
    <row r="21" spans="1:10" ht="24">
      <c r="A21" s="1" t="s">
        <v>27</v>
      </c>
      <c r="B21" s="1">
        <v>7</v>
      </c>
      <c r="C21" s="1" t="s">
        <v>177</v>
      </c>
      <c r="D21" s="1" t="s">
        <v>218</v>
      </c>
      <c r="E21" s="1" t="s">
        <v>219</v>
      </c>
      <c r="F21" s="1" t="s">
        <v>220</v>
      </c>
      <c r="G21" s="1" t="s">
        <v>181</v>
      </c>
      <c r="H21" s="1"/>
      <c r="I21" s="1"/>
      <c r="J21" s="1"/>
    </row>
    <row r="22" spans="1:10" ht="24">
      <c r="A22" s="1" t="s">
        <v>27</v>
      </c>
      <c r="B22" s="1">
        <v>8</v>
      </c>
      <c r="C22" s="1" t="s">
        <v>185</v>
      </c>
      <c r="D22" s="1" t="s">
        <v>221</v>
      </c>
      <c r="E22" s="1" t="s">
        <v>222</v>
      </c>
      <c r="F22" s="1" t="s">
        <v>223</v>
      </c>
      <c r="G22" s="1" t="s">
        <v>181</v>
      </c>
      <c r="H22" s="1"/>
      <c r="I22" s="1"/>
      <c r="J22" s="1"/>
    </row>
    <row r="23" spans="1:10" ht="24">
      <c r="A23" s="1" t="s">
        <v>27</v>
      </c>
      <c r="B23" s="1">
        <v>9</v>
      </c>
      <c r="C23" s="1" t="s">
        <v>190</v>
      </c>
      <c r="D23" s="1" t="s">
        <v>224</v>
      </c>
      <c r="E23" s="1" t="s">
        <v>225</v>
      </c>
      <c r="F23" s="1" t="s">
        <v>226</v>
      </c>
      <c r="G23" s="1" t="s">
        <v>194</v>
      </c>
      <c r="H23" s="1"/>
      <c r="I23" s="1"/>
      <c r="J23" s="1"/>
    </row>
    <row r="24" spans="1:10" ht="24">
      <c r="A24" s="1" t="s">
        <v>27</v>
      </c>
      <c r="B24" s="1">
        <v>10</v>
      </c>
      <c r="C24" s="1" t="s">
        <v>196</v>
      </c>
      <c r="D24" s="1" t="s">
        <v>227</v>
      </c>
      <c r="E24" s="1" t="s">
        <v>228</v>
      </c>
      <c r="F24" s="1" t="s">
        <v>229</v>
      </c>
      <c r="G24" s="1" t="s">
        <v>194</v>
      </c>
      <c r="H24" s="1"/>
      <c r="I24" s="1"/>
      <c r="J24" s="1"/>
    </row>
    <row r="25" spans="1:10" ht="24">
      <c r="A25" s="1" t="s">
        <v>152</v>
      </c>
      <c r="B25" s="1">
        <v>1</v>
      </c>
      <c r="C25" s="1" t="s">
        <v>135</v>
      </c>
      <c r="D25" s="1" t="s">
        <v>230</v>
      </c>
      <c r="E25" s="1" t="s">
        <v>231</v>
      </c>
      <c r="F25" s="1" t="s">
        <v>232</v>
      </c>
      <c r="G25" s="1" t="s">
        <v>139</v>
      </c>
      <c r="H25" s="1"/>
      <c r="I25" s="1"/>
      <c r="J25" s="1"/>
    </row>
    <row r="26" spans="1:10" ht="24">
      <c r="A26" s="1" t="s">
        <v>152</v>
      </c>
      <c r="B26" s="1">
        <v>2</v>
      </c>
      <c r="C26" s="1" t="s">
        <v>141</v>
      </c>
      <c r="D26" s="1" t="s">
        <v>233</v>
      </c>
      <c r="E26" s="1" t="s">
        <v>234</v>
      </c>
      <c r="F26" s="1" t="s">
        <v>235</v>
      </c>
      <c r="G26" s="1" t="s">
        <v>139</v>
      </c>
      <c r="H26" s="1"/>
      <c r="I26" s="1"/>
      <c r="J26" s="1"/>
    </row>
    <row r="27" spans="1:10" ht="24">
      <c r="A27" s="1" t="s">
        <v>152</v>
      </c>
      <c r="B27" s="1">
        <v>3</v>
      </c>
      <c r="C27" s="1" t="s">
        <v>147</v>
      </c>
      <c r="D27" s="1" t="s">
        <v>236</v>
      </c>
      <c r="E27" s="1" t="s">
        <v>237</v>
      </c>
      <c r="F27" s="1" t="s">
        <v>238</v>
      </c>
      <c r="G27" s="1" t="s">
        <v>151</v>
      </c>
      <c r="H27" s="1"/>
      <c r="I27" s="1"/>
      <c r="J27" s="1"/>
    </row>
    <row r="28" spans="1:10" ht="24">
      <c r="A28" s="1" t="s">
        <v>152</v>
      </c>
      <c r="B28" s="1">
        <v>4</v>
      </c>
      <c r="C28" s="1" t="s">
        <v>155</v>
      </c>
      <c r="D28" s="1" t="s">
        <v>239</v>
      </c>
      <c r="E28" s="1" t="s">
        <v>240</v>
      </c>
      <c r="F28" s="1" t="s">
        <v>241</v>
      </c>
      <c r="G28" s="1" t="s">
        <v>151</v>
      </c>
      <c r="H28" s="1"/>
      <c r="I28" s="1"/>
      <c r="J28" s="1"/>
    </row>
    <row r="29" spans="1:10" ht="24">
      <c r="A29" s="1" t="s">
        <v>152</v>
      </c>
      <c r="B29" s="1">
        <v>5</v>
      </c>
      <c r="C29" s="1" t="s">
        <v>162</v>
      </c>
      <c r="D29" s="1" t="s">
        <v>242</v>
      </c>
      <c r="E29" s="1" t="s">
        <v>243</v>
      </c>
      <c r="F29" s="1" t="s">
        <v>244</v>
      </c>
      <c r="G29" s="1" t="s">
        <v>166</v>
      </c>
      <c r="H29" s="1"/>
      <c r="I29" s="1"/>
      <c r="J29" s="1"/>
    </row>
    <row r="30" spans="1:10" ht="24">
      <c r="A30" s="1" t="s">
        <v>152</v>
      </c>
      <c r="B30" s="1">
        <v>6</v>
      </c>
      <c r="C30" s="1" t="s">
        <v>170</v>
      </c>
      <c r="D30" s="1" t="s">
        <v>245</v>
      </c>
      <c r="E30" s="1" t="s">
        <v>246</v>
      </c>
      <c r="F30" s="1" t="s">
        <v>247</v>
      </c>
      <c r="G30" s="1" t="s">
        <v>166</v>
      </c>
      <c r="H30" s="1"/>
      <c r="I30" s="1"/>
      <c r="J30" s="1"/>
    </row>
    <row r="31" spans="1:10">
      <c r="A31" s="1" t="s">
        <v>152</v>
      </c>
      <c r="B31" s="1">
        <v>7</v>
      </c>
      <c r="C31" s="1" t="s">
        <v>177</v>
      </c>
      <c r="D31" s="1" t="s">
        <v>248</v>
      </c>
      <c r="E31" s="1" t="s">
        <v>249</v>
      </c>
      <c r="F31" s="1" t="s">
        <v>250</v>
      </c>
      <c r="G31" s="1" t="s">
        <v>181</v>
      </c>
      <c r="H31" s="1"/>
      <c r="I31" s="1"/>
      <c r="J31" s="1"/>
    </row>
    <row r="32" spans="1:10" ht="24">
      <c r="A32" s="1" t="s">
        <v>152</v>
      </c>
      <c r="B32" s="1">
        <v>8</v>
      </c>
      <c r="C32" s="1" t="s">
        <v>185</v>
      </c>
      <c r="D32" s="1" t="s">
        <v>251</v>
      </c>
      <c r="E32" s="1" t="s">
        <v>252</v>
      </c>
      <c r="F32" s="1" t="s">
        <v>253</v>
      </c>
      <c r="G32" s="1" t="s">
        <v>181</v>
      </c>
      <c r="H32" s="1"/>
      <c r="I32" s="1"/>
      <c r="J32" s="1"/>
    </row>
    <row r="33" spans="1:10" ht="24">
      <c r="A33" s="1" t="s">
        <v>152</v>
      </c>
      <c r="B33" s="1">
        <v>9</v>
      </c>
      <c r="C33" s="1" t="s">
        <v>190</v>
      </c>
      <c r="D33" s="1" t="s">
        <v>254</v>
      </c>
      <c r="E33" s="1" t="s">
        <v>255</v>
      </c>
      <c r="F33" s="1" t="s">
        <v>256</v>
      </c>
      <c r="G33" s="1" t="s">
        <v>194</v>
      </c>
      <c r="H33" s="1"/>
      <c r="I33" s="1"/>
      <c r="J33" s="1"/>
    </row>
    <row r="34" spans="1:10" ht="24">
      <c r="A34" s="1" t="s">
        <v>152</v>
      </c>
      <c r="B34" s="1">
        <v>10</v>
      </c>
      <c r="C34" s="1" t="s">
        <v>196</v>
      </c>
      <c r="D34" s="1" t="s">
        <v>257</v>
      </c>
      <c r="E34" s="1" t="s">
        <v>258</v>
      </c>
      <c r="F34" s="1" t="s">
        <v>259</v>
      </c>
      <c r="G34" s="1" t="s">
        <v>194</v>
      </c>
      <c r="H34" s="1"/>
      <c r="I34" s="1"/>
      <c r="J34" s="1"/>
    </row>
    <row r="35" spans="1:10" ht="24">
      <c r="A35" s="1" t="s">
        <v>159</v>
      </c>
      <c r="B35" s="1">
        <v>1</v>
      </c>
      <c r="C35" s="1" t="s">
        <v>135</v>
      </c>
      <c r="D35" s="1" t="s">
        <v>260</v>
      </c>
      <c r="E35" s="1" t="s">
        <v>261</v>
      </c>
      <c r="F35" s="1" t="s">
        <v>262</v>
      </c>
      <c r="G35" s="1" t="s">
        <v>139</v>
      </c>
      <c r="H35" s="1"/>
      <c r="I35" s="1"/>
      <c r="J35" s="1"/>
    </row>
    <row r="36" spans="1:10" ht="24">
      <c r="A36" s="1" t="s">
        <v>159</v>
      </c>
      <c r="B36" s="1">
        <v>2</v>
      </c>
      <c r="C36" s="1" t="s">
        <v>141</v>
      </c>
      <c r="D36" s="1" t="s">
        <v>263</v>
      </c>
      <c r="E36" s="1" t="s">
        <v>264</v>
      </c>
      <c r="F36" s="1" t="s">
        <v>265</v>
      </c>
      <c r="G36" s="1" t="s">
        <v>139</v>
      </c>
      <c r="H36" s="1"/>
      <c r="I36" s="1"/>
      <c r="J36" s="1"/>
    </row>
    <row r="37" spans="1:10" ht="24">
      <c r="A37" s="1" t="s">
        <v>159</v>
      </c>
      <c r="B37" s="1">
        <v>3</v>
      </c>
      <c r="C37" s="1" t="s">
        <v>147</v>
      </c>
      <c r="D37" s="1" t="s">
        <v>266</v>
      </c>
      <c r="E37" s="1" t="s">
        <v>267</v>
      </c>
      <c r="F37" s="1" t="s">
        <v>268</v>
      </c>
      <c r="G37" s="1" t="s">
        <v>151</v>
      </c>
      <c r="H37" s="1"/>
      <c r="I37" s="1"/>
      <c r="J37" s="1"/>
    </row>
    <row r="38" spans="1:10" ht="24">
      <c r="A38" s="1" t="s">
        <v>159</v>
      </c>
      <c r="B38" s="1">
        <v>4</v>
      </c>
      <c r="C38" s="1" t="s">
        <v>155</v>
      </c>
      <c r="D38" s="1" t="s">
        <v>269</v>
      </c>
      <c r="E38" s="1" t="s">
        <v>270</v>
      </c>
      <c r="F38" s="1" t="s">
        <v>271</v>
      </c>
      <c r="G38" s="1" t="s">
        <v>151</v>
      </c>
      <c r="H38" s="1"/>
      <c r="I38" s="1"/>
      <c r="J38" s="1"/>
    </row>
    <row r="39" spans="1:10" ht="24">
      <c r="A39" s="1" t="s">
        <v>159</v>
      </c>
      <c r="B39" s="1">
        <v>5</v>
      </c>
      <c r="C39" s="1" t="s">
        <v>162</v>
      </c>
      <c r="D39" s="1" t="s">
        <v>272</v>
      </c>
      <c r="E39" s="1" t="s">
        <v>273</v>
      </c>
      <c r="F39" s="1" t="s">
        <v>274</v>
      </c>
      <c r="G39" s="1" t="s">
        <v>166</v>
      </c>
      <c r="H39" s="1"/>
      <c r="I39" s="1"/>
      <c r="J39" s="1"/>
    </row>
    <row r="40" spans="1:10" ht="24">
      <c r="A40" s="1" t="s">
        <v>159</v>
      </c>
      <c r="B40" s="1">
        <v>6</v>
      </c>
      <c r="C40" s="1" t="s">
        <v>170</v>
      </c>
      <c r="D40" s="1" t="s">
        <v>275</v>
      </c>
      <c r="E40" s="1" t="s">
        <v>276</v>
      </c>
      <c r="F40" s="1" t="s">
        <v>277</v>
      </c>
      <c r="G40" s="1" t="s">
        <v>166</v>
      </c>
      <c r="H40" s="1"/>
      <c r="I40" s="1"/>
      <c r="J40" s="1"/>
    </row>
    <row r="41" spans="1:10">
      <c r="A41" s="1" t="s">
        <v>159</v>
      </c>
      <c r="B41" s="1">
        <v>7</v>
      </c>
      <c r="C41" s="1" t="s">
        <v>177</v>
      </c>
      <c r="D41" s="1" t="s">
        <v>278</v>
      </c>
      <c r="E41" s="1" t="s">
        <v>279</v>
      </c>
      <c r="F41" s="1" t="s">
        <v>280</v>
      </c>
      <c r="G41" s="1" t="s">
        <v>181</v>
      </c>
      <c r="H41" s="1"/>
      <c r="I41" s="1"/>
      <c r="J41" s="1"/>
    </row>
    <row r="42" spans="1:10" ht="24">
      <c r="A42" s="1" t="s">
        <v>159</v>
      </c>
      <c r="B42" s="1">
        <v>8</v>
      </c>
      <c r="C42" s="1" t="s">
        <v>185</v>
      </c>
      <c r="D42" s="1" t="s">
        <v>281</v>
      </c>
      <c r="E42" s="1" t="s">
        <v>282</v>
      </c>
      <c r="F42" s="1" t="s">
        <v>283</v>
      </c>
      <c r="G42" s="1" t="s">
        <v>181</v>
      </c>
      <c r="H42" s="1"/>
      <c r="I42" s="1"/>
      <c r="J42" s="1"/>
    </row>
    <row r="43" spans="1:10" ht="24">
      <c r="A43" s="1" t="s">
        <v>159</v>
      </c>
      <c r="B43" s="1">
        <v>9</v>
      </c>
      <c r="C43" s="1" t="s">
        <v>190</v>
      </c>
      <c r="D43" s="1" t="s">
        <v>284</v>
      </c>
      <c r="E43" s="1" t="s">
        <v>285</v>
      </c>
      <c r="F43" s="1" t="s">
        <v>286</v>
      </c>
      <c r="G43" s="1" t="s">
        <v>194</v>
      </c>
      <c r="H43" s="1"/>
      <c r="I43" s="1"/>
      <c r="J43" s="1"/>
    </row>
    <row r="44" spans="1:10" ht="24">
      <c r="A44" s="1" t="s">
        <v>159</v>
      </c>
      <c r="B44" s="1">
        <v>10</v>
      </c>
      <c r="C44" s="1" t="s">
        <v>196</v>
      </c>
      <c r="D44" s="1" t="s">
        <v>287</v>
      </c>
      <c r="E44" s="1" t="s">
        <v>288</v>
      </c>
      <c r="F44" s="1" t="s">
        <v>289</v>
      </c>
      <c r="G44" s="1" t="s">
        <v>194</v>
      </c>
      <c r="H44" s="1"/>
      <c r="I44" s="1"/>
      <c r="J44" s="1"/>
    </row>
    <row r="45" spans="1:10" ht="24">
      <c r="A45" s="1" t="s">
        <v>167</v>
      </c>
      <c r="B45" s="1">
        <v>1</v>
      </c>
      <c r="C45" s="1" t="s">
        <v>135</v>
      </c>
      <c r="D45" s="1" t="s">
        <v>290</v>
      </c>
      <c r="E45" s="1" t="s">
        <v>291</v>
      </c>
      <c r="F45" s="1" t="s">
        <v>292</v>
      </c>
      <c r="G45" s="1" t="s">
        <v>139</v>
      </c>
      <c r="H45" s="1"/>
      <c r="I45" s="1"/>
      <c r="J45" s="1"/>
    </row>
    <row r="46" spans="1:10" ht="24">
      <c r="A46" s="1" t="s">
        <v>167</v>
      </c>
      <c r="B46" s="1">
        <v>2</v>
      </c>
      <c r="C46" s="1" t="s">
        <v>141</v>
      </c>
      <c r="D46" s="1" t="s">
        <v>293</v>
      </c>
      <c r="E46" s="1" t="s">
        <v>294</v>
      </c>
      <c r="F46" s="1" t="s">
        <v>295</v>
      </c>
      <c r="G46" s="1" t="s">
        <v>139</v>
      </c>
      <c r="H46" s="1"/>
      <c r="I46" s="1"/>
      <c r="J46" s="1"/>
    </row>
    <row r="47" spans="1:10" ht="24">
      <c r="A47" s="1" t="s">
        <v>167</v>
      </c>
      <c r="B47" s="1">
        <v>3</v>
      </c>
      <c r="C47" s="1" t="s">
        <v>147</v>
      </c>
      <c r="D47" s="1" t="s">
        <v>296</v>
      </c>
      <c r="E47" s="1" t="s">
        <v>297</v>
      </c>
      <c r="F47" s="1" t="s">
        <v>298</v>
      </c>
      <c r="G47" s="1" t="s">
        <v>151</v>
      </c>
      <c r="H47" s="1"/>
      <c r="I47" s="1"/>
      <c r="J47" s="1"/>
    </row>
    <row r="48" spans="1:10" ht="24">
      <c r="A48" s="1" t="s">
        <v>167</v>
      </c>
      <c r="B48" s="1">
        <v>4</v>
      </c>
      <c r="C48" s="1" t="s">
        <v>155</v>
      </c>
      <c r="D48" s="1" t="s">
        <v>299</v>
      </c>
      <c r="E48" s="1" t="s">
        <v>300</v>
      </c>
      <c r="F48" s="1" t="s">
        <v>301</v>
      </c>
      <c r="G48" s="1" t="s">
        <v>151</v>
      </c>
      <c r="H48" s="1"/>
      <c r="I48" s="1"/>
      <c r="J48" s="1"/>
    </row>
    <row r="49" spans="1:10" ht="24">
      <c r="A49" s="1" t="s">
        <v>167</v>
      </c>
      <c r="B49" s="1">
        <v>5</v>
      </c>
      <c r="C49" s="1" t="s">
        <v>162</v>
      </c>
      <c r="D49" s="1" t="s">
        <v>302</v>
      </c>
      <c r="E49" s="1" t="s">
        <v>303</v>
      </c>
      <c r="F49" s="1" t="s">
        <v>304</v>
      </c>
      <c r="G49" s="1" t="s">
        <v>166</v>
      </c>
      <c r="H49" s="1"/>
      <c r="I49" s="1"/>
      <c r="J49" s="1"/>
    </row>
    <row r="50" spans="1:10" ht="24">
      <c r="A50" s="1" t="s">
        <v>167</v>
      </c>
      <c r="B50" s="1">
        <v>6</v>
      </c>
      <c r="C50" s="1" t="s">
        <v>170</v>
      </c>
      <c r="D50" s="1" t="s">
        <v>305</v>
      </c>
      <c r="E50" s="1" t="s">
        <v>306</v>
      </c>
      <c r="F50" s="1" t="s">
        <v>307</v>
      </c>
      <c r="G50" s="1" t="s">
        <v>166</v>
      </c>
      <c r="H50" s="1"/>
      <c r="I50" s="1"/>
      <c r="J50" s="1"/>
    </row>
    <row r="51" spans="1:10">
      <c r="A51" s="1" t="s">
        <v>167</v>
      </c>
      <c r="B51" s="1">
        <v>7</v>
      </c>
      <c r="C51" s="1" t="s">
        <v>177</v>
      </c>
      <c r="D51" s="1" t="s">
        <v>308</v>
      </c>
      <c r="E51" s="1" t="s">
        <v>309</v>
      </c>
      <c r="F51" s="1" t="s">
        <v>310</v>
      </c>
      <c r="G51" s="1" t="s">
        <v>181</v>
      </c>
      <c r="H51" s="1"/>
      <c r="I51" s="1"/>
      <c r="J51" s="1"/>
    </row>
    <row r="52" spans="1:10">
      <c r="A52" s="1" t="s">
        <v>167</v>
      </c>
      <c r="B52" s="1">
        <v>8</v>
      </c>
      <c r="C52" s="1" t="s">
        <v>185</v>
      </c>
      <c r="D52" s="1" t="s">
        <v>311</v>
      </c>
      <c r="E52" s="1" t="s">
        <v>312</v>
      </c>
      <c r="F52" s="1" t="s">
        <v>313</v>
      </c>
      <c r="G52" s="1" t="s">
        <v>181</v>
      </c>
      <c r="H52" s="1"/>
      <c r="I52" s="1"/>
      <c r="J52" s="1"/>
    </row>
    <row r="53" spans="1:10">
      <c r="A53" s="1" t="s">
        <v>167</v>
      </c>
      <c r="B53" s="1">
        <v>9</v>
      </c>
      <c r="C53" s="1" t="s">
        <v>190</v>
      </c>
      <c r="D53" s="1" t="s">
        <v>314</v>
      </c>
      <c r="E53" s="1" t="s">
        <v>315</v>
      </c>
      <c r="F53" s="1" t="s">
        <v>316</v>
      </c>
      <c r="G53" s="1" t="s">
        <v>194</v>
      </c>
      <c r="H53" s="1"/>
      <c r="I53" s="1"/>
      <c r="J53" s="1"/>
    </row>
    <row r="54" spans="1:10" ht="24">
      <c r="A54" s="1" t="s">
        <v>167</v>
      </c>
      <c r="B54" s="1">
        <v>10</v>
      </c>
      <c r="C54" s="1" t="s">
        <v>196</v>
      </c>
      <c r="D54" s="1" t="s">
        <v>317</v>
      </c>
      <c r="E54" s="1" t="s">
        <v>318</v>
      </c>
      <c r="F54" s="1" t="s">
        <v>319</v>
      </c>
      <c r="G54" s="1" t="s">
        <v>194</v>
      </c>
      <c r="H54" s="1"/>
      <c r="I54" s="1"/>
      <c r="J54" s="1"/>
    </row>
    <row r="55" spans="1:10" ht="24">
      <c r="A55" s="1" t="s">
        <v>174</v>
      </c>
      <c r="B55" s="1">
        <v>1</v>
      </c>
      <c r="C55" s="1" t="s">
        <v>135</v>
      </c>
      <c r="D55" s="1" t="s">
        <v>320</v>
      </c>
      <c r="E55" s="1" t="s">
        <v>321</v>
      </c>
      <c r="F55" s="1" t="s">
        <v>322</v>
      </c>
      <c r="G55" s="1" t="s">
        <v>139</v>
      </c>
      <c r="H55" s="1"/>
      <c r="I55" s="1"/>
      <c r="J55" s="1"/>
    </row>
    <row r="56" spans="1:10" ht="24">
      <c r="A56" s="1" t="s">
        <v>174</v>
      </c>
      <c r="B56" s="1">
        <v>2</v>
      </c>
      <c r="C56" s="1" t="s">
        <v>141</v>
      </c>
      <c r="D56" s="1" t="s">
        <v>323</v>
      </c>
      <c r="E56" s="1" t="s">
        <v>324</v>
      </c>
      <c r="F56" s="1" t="s">
        <v>325</v>
      </c>
      <c r="G56" s="1" t="s">
        <v>139</v>
      </c>
      <c r="H56" s="1"/>
      <c r="I56" s="1"/>
      <c r="J56" s="1"/>
    </row>
    <row r="57" spans="1:10" ht="24">
      <c r="A57" s="1" t="s">
        <v>174</v>
      </c>
      <c r="B57" s="1">
        <v>3</v>
      </c>
      <c r="C57" s="1" t="s">
        <v>147</v>
      </c>
      <c r="D57" s="1" t="s">
        <v>326</v>
      </c>
      <c r="E57" s="1" t="s">
        <v>327</v>
      </c>
      <c r="F57" s="1" t="s">
        <v>328</v>
      </c>
      <c r="G57" s="1" t="s">
        <v>151</v>
      </c>
      <c r="H57" s="1"/>
      <c r="I57" s="1"/>
      <c r="J57" s="1"/>
    </row>
    <row r="58" spans="1:10" ht="24">
      <c r="A58" s="1" t="s">
        <v>174</v>
      </c>
      <c r="B58" s="1">
        <v>4</v>
      </c>
      <c r="C58" s="1" t="s">
        <v>155</v>
      </c>
      <c r="D58" s="1" t="s">
        <v>329</v>
      </c>
      <c r="E58" s="1" t="s">
        <v>330</v>
      </c>
      <c r="F58" s="1" t="s">
        <v>331</v>
      </c>
      <c r="G58" s="1" t="s">
        <v>151</v>
      </c>
      <c r="H58" s="1"/>
      <c r="I58" s="1"/>
      <c r="J58" s="1"/>
    </row>
    <row r="59" spans="1:10" ht="24">
      <c r="A59" s="1" t="s">
        <v>174</v>
      </c>
      <c r="B59" s="1">
        <v>5</v>
      </c>
      <c r="C59" s="1" t="s">
        <v>162</v>
      </c>
      <c r="D59" s="1" t="s">
        <v>332</v>
      </c>
      <c r="E59" s="1" t="s">
        <v>333</v>
      </c>
      <c r="F59" s="1" t="s">
        <v>334</v>
      </c>
      <c r="G59" s="1" t="s">
        <v>166</v>
      </c>
      <c r="H59" s="1"/>
      <c r="I59" s="1"/>
      <c r="J59" s="1"/>
    </row>
    <row r="60" spans="1:10" ht="24">
      <c r="A60" s="1" t="s">
        <v>174</v>
      </c>
      <c r="B60" s="1">
        <v>6</v>
      </c>
      <c r="C60" s="1" t="s">
        <v>170</v>
      </c>
      <c r="D60" s="1" t="s">
        <v>335</v>
      </c>
      <c r="E60" s="1" t="s">
        <v>336</v>
      </c>
      <c r="F60" s="1" t="s">
        <v>337</v>
      </c>
      <c r="G60" s="1" t="s">
        <v>166</v>
      </c>
      <c r="H60" s="1"/>
      <c r="I60" s="1"/>
      <c r="J60" s="1"/>
    </row>
    <row r="61" spans="1:10">
      <c r="A61" s="1" t="s">
        <v>174</v>
      </c>
      <c r="B61" s="1">
        <v>7</v>
      </c>
      <c r="C61" s="1" t="s">
        <v>177</v>
      </c>
      <c r="D61" s="1" t="s">
        <v>338</v>
      </c>
      <c r="E61" s="1" t="s">
        <v>339</v>
      </c>
      <c r="F61" s="1" t="s">
        <v>340</v>
      </c>
      <c r="G61" s="1" t="s">
        <v>181</v>
      </c>
      <c r="H61" s="1"/>
      <c r="I61" s="1"/>
      <c r="J61" s="1"/>
    </row>
    <row r="62" spans="1:10" ht="24">
      <c r="A62" s="1" t="s">
        <v>174</v>
      </c>
      <c r="B62" s="1">
        <v>8</v>
      </c>
      <c r="C62" s="1" t="s">
        <v>185</v>
      </c>
      <c r="D62" s="1" t="s">
        <v>341</v>
      </c>
      <c r="E62" s="1" t="s">
        <v>342</v>
      </c>
      <c r="F62" s="1" t="s">
        <v>343</v>
      </c>
      <c r="G62" s="1" t="s">
        <v>181</v>
      </c>
      <c r="H62" s="1"/>
      <c r="I62" s="1"/>
      <c r="J62" s="1"/>
    </row>
    <row r="63" spans="1:10" ht="24">
      <c r="A63" s="1" t="s">
        <v>174</v>
      </c>
      <c r="B63" s="1">
        <v>9</v>
      </c>
      <c r="C63" s="1" t="s">
        <v>190</v>
      </c>
      <c r="D63" s="1" t="s">
        <v>344</v>
      </c>
      <c r="E63" s="1" t="s">
        <v>345</v>
      </c>
      <c r="F63" s="1" t="s">
        <v>346</v>
      </c>
      <c r="G63" s="1" t="s">
        <v>194</v>
      </c>
      <c r="H63" s="1"/>
      <c r="I63" s="1"/>
      <c r="J63" s="1"/>
    </row>
    <row r="64" spans="1:10" ht="24">
      <c r="A64" s="1" t="s">
        <v>174</v>
      </c>
      <c r="B64" s="1">
        <v>10</v>
      </c>
      <c r="C64" s="1" t="s">
        <v>196</v>
      </c>
      <c r="D64" s="1" t="s">
        <v>347</v>
      </c>
      <c r="E64" s="1" t="s">
        <v>348</v>
      </c>
      <c r="F64" s="1" t="s">
        <v>349</v>
      </c>
      <c r="G64" s="1" t="s">
        <v>194</v>
      </c>
      <c r="H64" s="1"/>
      <c r="I64" s="1"/>
      <c r="J64" s="1"/>
    </row>
    <row r="65" spans="1:10" ht="24">
      <c r="A65" s="1" t="s">
        <v>182</v>
      </c>
      <c r="B65" s="1">
        <v>1</v>
      </c>
      <c r="C65" s="1" t="s">
        <v>135</v>
      </c>
      <c r="D65" s="1" t="s">
        <v>350</v>
      </c>
      <c r="E65" s="1" t="s">
        <v>351</v>
      </c>
      <c r="F65" s="1" t="s">
        <v>352</v>
      </c>
      <c r="G65" s="1" t="s">
        <v>139</v>
      </c>
      <c r="H65" s="1"/>
      <c r="I65" s="1"/>
      <c r="J65" s="1"/>
    </row>
    <row r="66" spans="1:10" ht="24">
      <c r="A66" s="1" t="s">
        <v>182</v>
      </c>
      <c r="B66" s="1">
        <v>2</v>
      </c>
      <c r="C66" s="1" t="s">
        <v>141</v>
      </c>
      <c r="D66" s="1" t="s">
        <v>353</v>
      </c>
      <c r="E66" s="1" t="s">
        <v>354</v>
      </c>
      <c r="F66" s="1" t="s">
        <v>355</v>
      </c>
      <c r="G66" s="1" t="s">
        <v>139</v>
      </c>
      <c r="H66" s="1"/>
      <c r="I66" s="1"/>
      <c r="J66" s="1"/>
    </row>
    <row r="67" spans="1:10" ht="24">
      <c r="A67" s="1" t="s">
        <v>182</v>
      </c>
      <c r="B67" s="1">
        <v>3</v>
      </c>
      <c r="C67" s="1" t="s">
        <v>147</v>
      </c>
      <c r="D67" s="1" t="s">
        <v>356</v>
      </c>
      <c r="E67" s="1" t="s">
        <v>357</v>
      </c>
      <c r="F67" s="1" t="s">
        <v>358</v>
      </c>
      <c r="G67" s="1" t="s">
        <v>151</v>
      </c>
      <c r="H67" s="1"/>
      <c r="I67" s="1"/>
      <c r="J67" s="1"/>
    </row>
    <row r="68" spans="1:10" ht="24">
      <c r="A68" s="1" t="s">
        <v>182</v>
      </c>
      <c r="B68" s="1">
        <v>4</v>
      </c>
      <c r="C68" s="1" t="s">
        <v>155</v>
      </c>
      <c r="D68" s="1" t="s">
        <v>359</v>
      </c>
      <c r="E68" s="1" t="s">
        <v>360</v>
      </c>
      <c r="F68" s="1" t="s">
        <v>361</v>
      </c>
      <c r="G68" s="1" t="s">
        <v>151</v>
      </c>
      <c r="H68" s="1"/>
      <c r="I68" s="1"/>
      <c r="J68" s="1"/>
    </row>
    <row r="69" spans="1:10" ht="24">
      <c r="A69" s="1" t="s">
        <v>182</v>
      </c>
      <c r="B69" s="1">
        <v>5</v>
      </c>
      <c r="C69" s="1" t="s">
        <v>162</v>
      </c>
      <c r="D69" s="1" t="s">
        <v>362</v>
      </c>
      <c r="E69" s="1" t="s">
        <v>363</v>
      </c>
      <c r="F69" s="1" t="s">
        <v>364</v>
      </c>
      <c r="G69" s="1" t="s">
        <v>166</v>
      </c>
      <c r="H69" s="1"/>
      <c r="I69" s="1"/>
      <c r="J69" s="1"/>
    </row>
    <row r="70" spans="1:10" ht="24">
      <c r="A70" s="1" t="s">
        <v>182</v>
      </c>
      <c r="B70" s="1">
        <v>6</v>
      </c>
      <c r="C70" s="1" t="s">
        <v>170</v>
      </c>
      <c r="D70" s="1" t="s">
        <v>365</v>
      </c>
      <c r="E70" s="1" t="s">
        <v>366</v>
      </c>
      <c r="F70" s="1" t="s">
        <v>367</v>
      </c>
      <c r="G70" s="1" t="s">
        <v>166</v>
      </c>
      <c r="H70" s="1"/>
      <c r="I70" s="1"/>
      <c r="J70" s="1"/>
    </row>
    <row r="71" spans="1:10">
      <c r="A71" s="1" t="s">
        <v>182</v>
      </c>
      <c r="B71" s="1">
        <v>7</v>
      </c>
      <c r="C71" s="1" t="s">
        <v>177</v>
      </c>
      <c r="D71" s="1" t="s">
        <v>368</v>
      </c>
      <c r="E71" s="1" t="s">
        <v>369</v>
      </c>
      <c r="F71" s="1" t="s">
        <v>370</v>
      </c>
      <c r="G71" s="1" t="s">
        <v>181</v>
      </c>
      <c r="H71" s="1"/>
      <c r="I71" s="1"/>
      <c r="J71" s="1"/>
    </row>
    <row r="72" spans="1:10" ht="24">
      <c r="A72" s="1" t="s">
        <v>182</v>
      </c>
      <c r="B72" s="1">
        <v>8</v>
      </c>
      <c r="C72" s="1" t="s">
        <v>185</v>
      </c>
      <c r="D72" s="1" t="s">
        <v>371</v>
      </c>
      <c r="E72" s="1" t="s">
        <v>372</v>
      </c>
      <c r="F72" s="1" t="s">
        <v>373</v>
      </c>
      <c r="G72" s="1" t="s">
        <v>181</v>
      </c>
      <c r="H72" s="1"/>
      <c r="I72" s="1"/>
      <c r="J72" s="1"/>
    </row>
    <row r="73" spans="1:10" ht="24">
      <c r="A73" s="1" t="s">
        <v>182</v>
      </c>
      <c r="B73" s="1">
        <v>9</v>
      </c>
      <c r="C73" s="1" t="s">
        <v>190</v>
      </c>
      <c r="D73" s="1" t="s">
        <v>374</v>
      </c>
      <c r="E73" s="1" t="s">
        <v>375</v>
      </c>
      <c r="F73" s="1" t="s">
        <v>376</v>
      </c>
      <c r="G73" s="1" t="s">
        <v>194</v>
      </c>
      <c r="H73" s="1"/>
      <c r="I73" s="1"/>
      <c r="J73" s="1"/>
    </row>
    <row r="74" spans="1:10" ht="24">
      <c r="A74" s="1" t="s">
        <v>182</v>
      </c>
      <c r="B74" s="1">
        <v>10</v>
      </c>
      <c r="C74" s="1" t="s">
        <v>196</v>
      </c>
      <c r="D74" s="1" t="s">
        <v>377</v>
      </c>
      <c r="E74" s="1" t="s">
        <v>378</v>
      </c>
      <c r="F74" s="1" t="s">
        <v>379</v>
      </c>
      <c r="G74" s="1" t="s">
        <v>194</v>
      </c>
      <c r="H74" s="1"/>
      <c r="I74" s="1"/>
      <c r="J74" s="1"/>
    </row>
    <row r="75" spans="1:10" ht="24">
      <c r="A75" s="1" t="s">
        <v>189</v>
      </c>
      <c r="B75" s="1">
        <v>1</v>
      </c>
      <c r="C75" s="1" t="s">
        <v>135</v>
      </c>
      <c r="D75" s="1" t="s">
        <v>380</v>
      </c>
      <c r="E75" s="1" t="s">
        <v>381</v>
      </c>
      <c r="F75" s="1" t="s">
        <v>382</v>
      </c>
      <c r="G75" s="1" t="s">
        <v>139</v>
      </c>
      <c r="H75" s="1"/>
      <c r="I75" s="1"/>
      <c r="J75" s="1"/>
    </row>
    <row r="76" spans="1:10" ht="24">
      <c r="A76" s="1" t="s">
        <v>189</v>
      </c>
      <c r="B76" s="1">
        <v>2</v>
      </c>
      <c r="C76" s="1" t="s">
        <v>141</v>
      </c>
      <c r="D76" s="1" t="s">
        <v>383</v>
      </c>
      <c r="E76" s="1" t="s">
        <v>384</v>
      </c>
      <c r="F76" s="1" t="s">
        <v>385</v>
      </c>
      <c r="G76" s="1" t="s">
        <v>139</v>
      </c>
      <c r="H76" s="1"/>
      <c r="I76" s="1"/>
      <c r="J76" s="1"/>
    </row>
    <row r="77" spans="1:10" ht="24">
      <c r="A77" s="1" t="s">
        <v>189</v>
      </c>
      <c r="B77" s="1">
        <v>3</v>
      </c>
      <c r="C77" s="1" t="s">
        <v>147</v>
      </c>
      <c r="D77" s="1" t="s">
        <v>386</v>
      </c>
      <c r="E77" s="1" t="s">
        <v>387</v>
      </c>
      <c r="F77" s="1" t="s">
        <v>388</v>
      </c>
      <c r="G77" s="1" t="s">
        <v>151</v>
      </c>
      <c r="H77" s="1"/>
      <c r="I77" s="1"/>
      <c r="J77" s="1"/>
    </row>
    <row r="78" spans="1:10" ht="24">
      <c r="A78" s="1" t="s">
        <v>189</v>
      </c>
      <c r="B78" s="1">
        <v>4</v>
      </c>
      <c r="C78" s="1" t="s">
        <v>155</v>
      </c>
      <c r="D78" s="1" t="s">
        <v>389</v>
      </c>
      <c r="E78" s="1" t="s">
        <v>390</v>
      </c>
      <c r="F78" s="1" t="s">
        <v>391</v>
      </c>
      <c r="G78" s="1" t="s">
        <v>151</v>
      </c>
      <c r="H78" s="1"/>
      <c r="I78" s="1"/>
      <c r="J78" s="1"/>
    </row>
    <row r="79" spans="1:10" ht="24">
      <c r="A79" s="1" t="s">
        <v>189</v>
      </c>
      <c r="B79" s="1">
        <v>5</v>
      </c>
      <c r="C79" s="1" t="s">
        <v>162</v>
      </c>
      <c r="D79" s="1" t="s">
        <v>392</v>
      </c>
      <c r="E79" s="1" t="s">
        <v>393</v>
      </c>
      <c r="F79" s="1" t="s">
        <v>394</v>
      </c>
      <c r="G79" s="1" t="s">
        <v>166</v>
      </c>
      <c r="H79" s="1"/>
      <c r="I79" s="1"/>
      <c r="J79" s="1"/>
    </row>
    <row r="80" spans="1:10">
      <c r="A80" s="1" t="s">
        <v>189</v>
      </c>
      <c r="B80" s="1">
        <v>6</v>
      </c>
      <c r="C80" s="1" t="s">
        <v>170</v>
      </c>
      <c r="D80" s="1" t="s">
        <v>395</v>
      </c>
      <c r="E80" s="1" t="s">
        <v>396</v>
      </c>
      <c r="F80" s="1" t="s">
        <v>397</v>
      </c>
      <c r="G80" s="1" t="s">
        <v>166</v>
      </c>
      <c r="H80" s="1"/>
      <c r="I80" s="1"/>
      <c r="J80" s="1"/>
    </row>
    <row r="81" spans="1:10">
      <c r="A81" s="1" t="s">
        <v>189</v>
      </c>
      <c r="B81" s="1">
        <v>7</v>
      </c>
      <c r="C81" s="1" t="s">
        <v>177</v>
      </c>
      <c r="D81" s="1" t="s">
        <v>398</v>
      </c>
      <c r="E81" s="1" t="s">
        <v>399</v>
      </c>
      <c r="F81" s="1" t="s">
        <v>400</v>
      </c>
      <c r="G81" s="1" t="s">
        <v>181</v>
      </c>
      <c r="H81" s="1"/>
      <c r="I81" s="1"/>
      <c r="J81" s="1"/>
    </row>
    <row r="82" spans="1:10" ht="24">
      <c r="A82" s="1" t="s">
        <v>189</v>
      </c>
      <c r="B82" s="1">
        <v>8</v>
      </c>
      <c r="C82" s="1" t="s">
        <v>185</v>
      </c>
      <c r="D82" s="1" t="s">
        <v>401</v>
      </c>
      <c r="E82" s="1" t="s">
        <v>402</v>
      </c>
      <c r="F82" s="1" t="s">
        <v>403</v>
      </c>
      <c r="G82" s="1" t="s">
        <v>181</v>
      </c>
      <c r="H82" s="1"/>
      <c r="I82" s="1"/>
      <c r="J82" s="1"/>
    </row>
    <row r="83" spans="1:10" ht="24">
      <c r="A83" s="1" t="s">
        <v>189</v>
      </c>
      <c r="B83" s="1">
        <v>9</v>
      </c>
      <c r="C83" s="1" t="s">
        <v>190</v>
      </c>
      <c r="D83" s="1" t="s">
        <v>404</v>
      </c>
      <c r="E83" s="1" t="s">
        <v>405</v>
      </c>
      <c r="F83" s="1" t="s">
        <v>406</v>
      </c>
      <c r="G83" s="1" t="s">
        <v>194</v>
      </c>
      <c r="H83" s="1"/>
      <c r="I83" s="1"/>
      <c r="J83" s="1"/>
    </row>
    <row r="84" spans="1:10" ht="24">
      <c r="A84" s="1" t="s">
        <v>189</v>
      </c>
      <c r="B84" s="1">
        <v>10</v>
      </c>
      <c r="C84" s="1" t="s">
        <v>196</v>
      </c>
      <c r="D84" s="1" t="s">
        <v>407</v>
      </c>
      <c r="E84" s="1" t="s">
        <v>408</v>
      </c>
      <c r="F84" s="1" t="s">
        <v>409</v>
      </c>
      <c r="G84" s="1" t="s">
        <v>194</v>
      </c>
      <c r="H84" s="1"/>
      <c r="I84" s="1"/>
      <c r="J84" s="1"/>
    </row>
    <row r="85" spans="1:10" ht="24">
      <c r="A85" s="1" t="s">
        <v>195</v>
      </c>
      <c r="B85" s="1">
        <v>1</v>
      </c>
      <c r="C85" s="1" t="s">
        <v>135</v>
      </c>
      <c r="D85" s="1" t="s">
        <v>410</v>
      </c>
      <c r="E85" s="1" t="s">
        <v>411</v>
      </c>
      <c r="F85" s="1" t="s">
        <v>412</v>
      </c>
      <c r="G85" s="1" t="s">
        <v>139</v>
      </c>
      <c r="H85" s="1"/>
      <c r="I85" s="1"/>
      <c r="J85" s="1"/>
    </row>
    <row r="86" spans="1:10" ht="24">
      <c r="A86" s="1" t="s">
        <v>195</v>
      </c>
      <c r="B86" s="1">
        <v>2</v>
      </c>
      <c r="C86" s="1" t="s">
        <v>141</v>
      </c>
      <c r="D86" s="1" t="s">
        <v>413</v>
      </c>
      <c r="E86" s="1" t="s">
        <v>414</v>
      </c>
      <c r="F86" s="1" t="s">
        <v>415</v>
      </c>
      <c r="G86" s="1" t="s">
        <v>139</v>
      </c>
      <c r="H86" s="1"/>
      <c r="I86" s="1"/>
      <c r="J86" s="1"/>
    </row>
    <row r="87" spans="1:10">
      <c r="A87" s="1" t="s">
        <v>195</v>
      </c>
      <c r="B87" s="1">
        <v>3</v>
      </c>
      <c r="C87" s="1" t="s">
        <v>147</v>
      </c>
      <c r="D87" s="1" t="s">
        <v>416</v>
      </c>
      <c r="E87" s="1" t="s">
        <v>417</v>
      </c>
      <c r="F87" s="1" t="s">
        <v>418</v>
      </c>
      <c r="G87" s="1" t="s">
        <v>151</v>
      </c>
      <c r="H87" s="1"/>
      <c r="I87" s="1"/>
      <c r="J87" s="1"/>
    </row>
    <row r="88" spans="1:10">
      <c r="A88" s="1" t="s">
        <v>195</v>
      </c>
      <c r="B88" s="1">
        <v>4</v>
      </c>
      <c r="C88" s="1" t="s">
        <v>155</v>
      </c>
      <c r="D88" s="1" t="s">
        <v>419</v>
      </c>
      <c r="E88" s="1" t="s">
        <v>157</v>
      </c>
      <c r="F88" s="1" t="s">
        <v>420</v>
      </c>
      <c r="G88" s="1" t="s">
        <v>151</v>
      </c>
      <c r="H88" s="1"/>
      <c r="I88" s="1"/>
      <c r="J88" s="1"/>
    </row>
    <row r="89" spans="1:10" ht="24">
      <c r="A89" s="1" t="s">
        <v>195</v>
      </c>
      <c r="B89" s="1">
        <v>5</v>
      </c>
      <c r="C89" s="1" t="s">
        <v>162</v>
      </c>
      <c r="D89" s="1" t="s">
        <v>421</v>
      </c>
      <c r="E89" s="1" t="s">
        <v>422</v>
      </c>
      <c r="F89" s="1" t="s">
        <v>423</v>
      </c>
      <c r="G89" s="1" t="s">
        <v>166</v>
      </c>
      <c r="H89" s="1"/>
      <c r="I89" s="1"/>
      <c r="J89" s="1"/>
    </row>
    <row r="90" spans="1:10">
      <c r="A90" s="1" t="s">
        <v>195</v>
      </c>
      <c r="B90" s="1">
        <v>6</v>
      </c>
      <c r="C90" s="1" t="s">
        <v>170</v>
      </c>
      <c r="D90" s="1" t="s">
        <v>424</v>
      </c>
      <c r="E90" s="1" t="s">
        <v>425</v>
      </c>
      <c r="F90" s="1" t="s">
        <v>426</v>
      </c>
      <c r="G90" s="1" t="s">
        <v>166</v>
      </c>
      <c r="H90" s="1"/>
      <c r="I90" s="1"/>
      <c r="J90" s="1"/>
    </row>
    <row r="91" spans="1:10">
      <c r="A91" s="1" t="s">
        <v>195</v>
      </c>
      <c r="B91" s="1">
        <v>7</v>
      </c>
      <c r="C91" s="1" t="s">
        <v>177</v>
      </c>
      <c r="D91" s="1" t="s">
        <v>427</v>
      </c>
      <c r="E91" s="1" t="s">
        <v>428</v>
      </c>
      <c r="F91" s="1" t="s">
        <v>429</v>
      </c>
      <c r="G91" s="1" t="s">
        <v>181</v>
      </c>
      <c r="H91" s="1"/>
      <c r="I91" s="1"/>
      <c r="J91" s="1"/>
    </row>
    <row r="92" spans="1:10">
      <c r="A92" s="1" t="s">
        <v>195</v>
      </c>
      <c r="B92" s="1">
        <v>8</v>
      </c>
      <c r="C92" s="1" t="s">
        <v>185</v>
      </c>
      <c r="D92" s="1" t="s">
        <v>430</v>
      </c>
      <c r="E92" s="1" t="s">
        <v>187</v>
      </c>
      <c r="F92" s="1" t="s">
        <v>431</v>
      </c>
      <c r="G92" s="1" t="s">
        <v>181</v>
      </c>
      <c r="H92" s="1"/>
      <c r="I92" s="1"/>
      <c r="J92" s="1"/>
    </row>
    <row r="93" spans="1:10">
      <c r="A93" s="1" t="s">
        <v>195</v>
      </c>
      <c r="B93" s="1">
        <v>9</v>
      </c>
      <c r="C93" s="1" t="s">
        <v>190</v>
      </c>
      <c r="D93" s="1" t="s">
        <v>432</v>
      </c>
      <c r="E93" s="1" t="s">
        <v>433</v>
      </c>
      <c r="F93" s="1" t="s">
        <v>434</v>
      </c>
      <c r="G93" s="1" t="s">
        <v>194</v>
      </c>
      <c r="H93" s="1"/>
      <c r="I93" s="1"/>
      <c r="J93" s="1"/>
    </row>
    <row r="94" spans="1:10" ht="24">
      <c r="A94" s="1" t="s">
        <v>195</v>
      </c>
      <c r="B94" s="1">
        <v>10</v>
      </c>
      <c r="C94" s="1" t="s">
        <v>196</v>
      </c>
      <c r="D94" s="1" t="s">
        <v>435</v>
      </c>
      <c r="E94" s="1" t="s">
        <v>436</v>
      </c>
      <c r="F94" s="1" t="s">
        <v>437</v>
      </c>
      <c r="G94" s="1" t="s">
        <v>194</v>
      </c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Project Brief</vt:lpstr>
      <vt:lpstr>Project Plan</vt:lpstr>
      <vt:lpstr>Project Status</vt:lpstr>
      <vt:lpstr>Management Summary</vt:lpstr>
      <vt:lpstr>Technical - Action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2026-09-02T13:27:14Z</dcterms:created>
  <dcterms:modified xsi:type="dcterms:W3CDTF">2026-09-02T13:39:19Z</dcterms:modified>
</cp:coreProperties>
</file>